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REESTR_IP!$A$2:$I$18</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<sst xmlns="http://schemas.openxmlformats.org/spreadsheetml/2006/main" count="11891" uniqueCount="3011">
  <si>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</si>
  <si>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</si>
  <si>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</si>
  <si>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</si>
  <si>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</si>
  <si>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</si>
  <si>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</si>
  <si>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</si>
  <si>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</si>
  <si>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</si>
  <si>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</si>
  <si>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</si>
  <si>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</si>
  <si>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</si>
  <si>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</si>
  <si>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</si>
  <si>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</si>
  <si>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</si>
  <si>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</si>
  <si>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</si>
  <si>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</si>
  <si>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</si>
  <si>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</si>
  <si>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</si>
  <si>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</si>
  <si>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</si>
  <si>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</si>
  <si>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</si>
  <si>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</si>
  <si>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</si>
  <si>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</si>
  <si>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</si>
  <si>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</si>
  <si>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</si>
  <si>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</si>
  <si>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</si>
  <si>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</si>
  <si>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</si>
  <si>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</si>
  <si>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</si>
  <si>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</si>
  <si>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</si>
  <si>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</si>
  <si>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</si>
  <si>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</si>
  <si>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</si>
  <si>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</si>
  <si>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</si>
  <si>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</si>
  <si>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</si>
  <si>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</si>
  <si>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</si>
  <si>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</si>
  <si>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</si>
  <si>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</si>
  <si>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</si>
  <si>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</si>
  <si>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</si>
  <si>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</si>
  <si>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</si>
  <si>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</si>
  <si>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</si>
  <si>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</si>
  <si>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</si>
  <si>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</si>
  <si>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</si>
  <si>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</si>
  <si>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</si>
  <si>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</si>
  <si>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 Невельск, ул. Советская, 36</t>
  </si>
  <si>
    <t>Фамилия, имя, отчество руководителя</t>
  </si>
  <si>
    <t>Кан Денис Леонидович</t>
  </si>
  <si>
    <t>Ответственный за заполнение формы</t>
  </si>
  <si>
    <t>Фамилия, имя, отчество</t>
  </si>
  <si>
    <t>Синкевич Светлана Вячеславовна</t>
  </si>
  <si>
    <t>Должность</t>
  </si>
  <si>
    <t>начальник ПТО</t>
  </si>
  <si>
    <t>Контактный телефон</t>
  </si>
  <si>
    <t>(42436) 61-979</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</si>
  <si>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</si>
  <si>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</si>
  <si>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</si>
  <si>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</si>
  <si>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</si>
  <si>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</si>
  <si>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</si>
  <si>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</si>
  <si>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</si>
  <si>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</si>
  <si>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</si>
  <si>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</si>
  <si>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</si>
  <si>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</si>
  <si>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</si>
  <si>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</si>
  <si>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</si>
  <si>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</si>
  <si>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</si>
  <si>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</si>
  <si>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</si>
  <si>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</si>
  <si>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</si>
  <si>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</si>
  <si>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</si>
  <si>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</si>
  <si>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</si>
  <si>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</si>
  <si>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</si>
  <si>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</si>
  <si>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</si>
  <si>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</si>
  <si>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</si>
  <si>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</si>
  <si>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</si>
  <si>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</si>
  <si>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Водоотведение г. Невельска и с. Колхозное</t>
  </si>
  <si>
    <t>diff_1</t>
  </si>
  <si>
    <t>4189714</t>
  </si>
  <si>
    <t>a</t>
  </si>
  <si>
    <t>×</t>
  </si>
  <si>
    <t>Водоотведение с. Горнозаводск</t>
  </si>
  <si>
    <t>diff_5</t>
  </si>
  <si>
    <t>Водоотведение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</si>
  <si>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</si>
  <si>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</si>
  <si>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</si>
  <si>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</si>
  <si>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</si>
  <si>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</si>
  <si>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</si>
  <si>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</si>
  <si>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</si>
  <si>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</si>
  <si>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</si>
  <si>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</si>
  <si>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</si>
  <si>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</si>
  <si>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</si>
  <si>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</si>
  <si>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</si>
  <si>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</si>
  <si>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</si>
  <si>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</si>
  <si>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</si>
  <si>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</si>
  <si>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</si>
  <si>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</si>
  <si>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</si>
  <si>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</si>
  <si>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</si>
  <si>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</si>
  <si>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</si>
  <si>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</si>
  <si>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</si>
  <si>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</si>
  <si>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</si>
  <si>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</si>
  <si>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</si>
  <si>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</si>
  <si>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</si>
  <si>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</si>
  <si>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</si>
  <si>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</si>
  <si>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</si>
  <si>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</si>
  <si>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</si>
  <si>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</si>
  <si>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</si>
  <si>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</si>
  <si>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</si>
  <si>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</si>
  <si>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</si>
  <si>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</si>
  <si>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</si>
  <si>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</si>
  <si>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</si>
  <si>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</si>
  <si>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</si>
  <si>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</si>
  <si>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</si>
  <si>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</si>
  <si>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</si>
  <si>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</si>
  <si>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</si>
  <si>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</si>
  <si>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</si>
  <si>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</si>
  <si>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</si>
  <si>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</si>
  <si>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</si>
  <si>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</si>
  <si>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</si>
  <si>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</si>
  <si>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</si>
  <si>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</si>
  <si>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</si>
  <si>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</si>
  <si>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</si>
  <si>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</si>
  <si>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</si>
  <si>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</si>
  <si>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</si>
  <si>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</si>
  <si>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</si>
  <si>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</si>
  <si>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</si>
  <si>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</si>
  <si>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</si>
  <si>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</si>
  <si>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</si>
  <si>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</si>
  <si>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</si>
  <si>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</si>
  <si>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</si>
  <si>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</si>
  <si>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</si>
  <si>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</si>
  <si>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</si>
  <si>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</si>
  <si>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</si>
  <si>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</si>
  <si>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</si>
  <si>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</si>
  <si>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</si>
  <si>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</si>
  <si>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</si>
  <si>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</si>
  <si>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</si>
  <si>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</si>
  <si>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</si>
  <si>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</si>
  <si>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</si>
  <si>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</si>
  <si>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</si>
  <si>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</si>
  <si>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</si>
  <si>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</si>
  <si>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</si>
  <si>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</si>
  <si>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</si>
  <si>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</si>
  <si>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</si>
  <si>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</si>
  <si>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</si>
  <si>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</si>
  <si>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</si>
  <si>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</si>
  <si>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</si>
  <si>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</si>
  <si>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</si>
  <si>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</si>
  <si>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</si>
  <si>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</si>
  <si>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</si>
  <si>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</si>
  <si>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</si>
  <si>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</si>
  <si>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</si>
  <si>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</si>
  <si>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</si>
  <si>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</si>
  <si>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</si>
  <si>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</si>
  <si>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</si>
  <si>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</si>
  <si>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</si>
  <si>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</si>
  <si>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</si>
  <si>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</si>
  <si>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</si>
  <si>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</si>
  <si>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</si>
  <si>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</si>
  <si>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</si>
  <si>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</si>
  <si>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</si>
  <si>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</si>
  <si>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</si>
  <si>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</si>
  <si>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</si>
  <si>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</si>
  <si>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</si>
  <si>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</si>
  <si>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</si>
  <si>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</si>
  <si>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</si>
  <si>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</si>
  <si>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</si>
  <si>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</si>
  <si>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</si>
  <si>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</si>
  <si>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</si>
  <si>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</si>
  <si>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</si>
  <si>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</si>
  <si>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</si>
  <si>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</si>
  <si>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</si>
  <si>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</si>
  <si>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</si>
  <si>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</si>
  <si>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</si>
  <si>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</si>
  <si>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</si>
  <si>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</si>
  <si>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</si>
  <si>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</si>
  <si>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</si>
  <si>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</si>
  <si>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</si>
  <si>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</si>
  <si>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</si>
  <si>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</si>
  <si>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</si>
  <si>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</si>
  <si>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</si>
  <si>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</si>
  <si>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</si>
  <si>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</si>
  <si>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</si>
  <si>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</si>
  <si>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</si>
  <si>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</si>
  <si>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</si>
  <si>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</si>
  <si>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</si>
  <si>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</si>
  <si>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</si>
  <si>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</si>
  <si>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</si>
  <si>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</si>
  <si>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</si>
  <si>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</si>
  <si>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</si>
  <si>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</si>
  <si>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</si>
  <si>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</si>
  <si>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</si>
  <si>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</si>
  <si>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</si>
  <si>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</si>
  <si>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</si>
  <si>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</si>
  <si>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</si>
  <si>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</si>
  <si>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</si>
  <si>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</si>
  <si>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</si>
  <si>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</si>
  <si>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</si>
  <si>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</si>
  <si>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</si>
  <si>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</si>
  <si>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</si>
  <si>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</si>
  <si>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</si>
  <si>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</si>
  <si>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</si>
  <si>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</si>
  <si>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</si>
  <si>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</si>
  <si>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</si>
  <si>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</si>
  <si>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</si>
  <si>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</si>
  <si>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</si>
  <si>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</si>
  <si>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</si>
  <si>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</si>
  <si>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</si>
  <si>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</si>
  <si>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</si>
  <si>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</si>
  <si>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</si>
  <si>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</si>
  <si>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</si>
  <si>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</si>
  <si>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</si>
  <si>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</si>
  <si>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</si>
  <si>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</si>
  <si>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</si>
  <si>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</si>
  <si>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</si>
  <si>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</si>
  <si>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</si>
  <si>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</si>
  <si>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</si>
  <si>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</si>
  <si>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</si>
  <si>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</si>
  <si>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</si>
  <si>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</si>
  <si>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</si>
  <si>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</si>
  <si>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</si>
  <si>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</si>
  <si>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</si>
  <si>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</si>
  <si>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</si>
  <si>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</si>
  <si>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</si>
  <si>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</si>
  <si>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</si>
  <si>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</si>
  <si>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</si>
  <si>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</si>
  <si>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</si>
  <si>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</si>
  <si>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</si>
  <si>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</si>
  <si>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</si>
  <si>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</si>
  <si>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</si>
  <si>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</si>
  <si>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</si>
  <si>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</si>
  <si>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</si>
  <si>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</si>
  <si>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</si>
  <si>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</si>
  <si>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</si>
  <si>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</si>
  <si>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</si>
  <si>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</si>
  <si>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</si>
  <si>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</si>
  <si>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</si>
  <si>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</si>
  <si>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</si>
  <si>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</si>
  <si>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</si>
  <si>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</si>
  <si>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</si>
  <si>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</si>
  <si>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</si>
  <si>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</si>
  <si>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</si>
  <si>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</si>
  <si>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</si>
  <si>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</si>
  <si>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</si>
  <si>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</si>
  <si>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</si>
  <si>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</si>
  <si>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</si>
  <si>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</si>
  <si>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</si>
  <si>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</si>
  <si>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</si>
  <si>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</si>
  <si>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</si>
  <si>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</si>
  <si>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</si>
  <si>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</si>
  <si>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</si>
  <si>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</si>
  <si>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</si>
  <si>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</si>
  <si>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</si>
  <si>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</si>
  <si>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</si>
  <si>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</si>
  <si>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</si>
  <si>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</si>
  <si>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</si>
  <si>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</si>
  <si>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</si>
  <si>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</si>
  <si>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</si>
  <si>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</si>
  <si>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</si>
  <si>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</si>
  <si>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</si>
  <si>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</si>
  <si>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</si>
  <si>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</si>
  <si>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</si>
  <si>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</si>
  <si>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</si>
  <si>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</si>
  <si>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</si>
  <si>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</si>
  <si>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</si>
  <si>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</si>
  <si>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</si>
  <si>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</si>
  <si>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</si>
  <si>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</si>
  <si>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</si>
  <si>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</si>
  <si>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</si>
  <si>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</si>
  <si>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</si>
  <si>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</si>
  <si>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</si>
  <si>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</si>
  <si>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</si>
  <si>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</si>
  <si>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</si>
  <si>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</si>
  <si>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</si>
  <si>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</si>
  <si>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</si>
  <si>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</si>
  <si>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</si>
  <si>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</si>
  <si>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</si>
  <si>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</si>
  <si>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</si>
  <si>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</si>
  <si>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</si>
  <si>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</si>
  <si>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</si>
  <si>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</si>
  <si>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</si>
  <si>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</si>
  <si>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</si>
  <si>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</si>
  <si>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</si>
  <si>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</si>
  <si>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</si>
  <si>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</si>
  <si>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</si>
  <si>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</si>
  <si>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</si>
  <si>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</si>
  <si>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</si>
  <si>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</si>
  <si>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</si>
  <si>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</si>
  <si>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</si>
  <si>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</si>
  <si>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</si>
  <si>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</si>
  <si>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</si>
  <si>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</si>
  <si>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</si>
  <si>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</si>
  <si>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</si>
  <si>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</si>
  <si>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</si>
  <si>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</si>
  <si>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</si>
  <si>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</si>
  <si>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</si>
  <si>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</si>
  <si>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</si>
  <si>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</si>
  <si>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</si>
  <si>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</si>
  <si>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</si>
  <si>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</si>
  <si>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</si>
  <si>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</si>
  <si>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</si>
  <si>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</si>
  <si>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</si>
  <si>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</si>
  <si>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</si>
  <si>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</si>
  <si>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</si>
  <si>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</si>
  <si>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</si>
  <si>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</si>
  <si>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</si>
  <si>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</si>
  <si>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</si>
  <si>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</si>
  <si>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</si>
  <si>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</si>
  <si>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</si>
  <si>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</si>
  <si>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</si>
  <si>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</si>
  <si>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</si>
  <si>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</si>
  <si>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</si>
  <si>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</si>
  <si>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</si>
  <si>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</si>
  <si>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</si>
  <si>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</si>
  <si>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</si>
  <si>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</si>
  <si>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</si>
  <si>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</si>
  <si>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</si>
  <si>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</si>
  <si>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</si>
  <si>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</si>
  <si>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</si>
  <si>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</si>
  <si>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</si>
  <si>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</si>
  <si>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</si>
  <si>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</si>
  <si>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</si>
  <si>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</si>
  <si>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</si>
  <si>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</si>
  <si>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</si>
  <si>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</si>
  <si>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</si>
  <si>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</si>
  <si>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</si>
  <si>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</si>
  <si>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</si>
  <si>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</si>
  <si>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</si>
  <si>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</si>
  <si>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</si>
  <si>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</si>
  <si>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</si>
  <si>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</si>
  <si>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</si>
  <si>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</si>
  <si>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</si>
  <si>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</si>
  <si>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</si>
  <si>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</si>
  <si>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</si>
  <si>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</si>
  <si>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</si>
  <si>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</si>
  <si>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</si>
  <si>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</si>
  <si>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</si>
  <si>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</si>
  <si>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</si>
  <si>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</si>
  <si>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</si>
  <si>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</si>
  <si>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</si>
  <si>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</si>
  <si>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</si>
  <si>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</si>
  <si>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</si>
  <si>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</si>
  <si>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</si>
  <si>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</si>
  <si>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</si>
  <si>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</si>
  <si>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</si>
  <si>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</si>
  <si>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</si>
  <si>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</si>
  <si>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</si>
  <si>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</si>
  <si>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</si>
  <si>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</si>
  <si>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</si>
  <si>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</si>
  <si>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</si>
  <si>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</si>
  <si>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</si>
  <si>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</si>
  <si>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</si>
  <si>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</si>
  <si>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</si>
  <si>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</si>
  <si>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</si>
  <si>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</si>
  <si>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</si>
  <si>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</si>
  <si>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</si>
  <si>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</si>
  <si>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</si>
  <si>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</si>
  <si>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</si>
  <si>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</si>
  <si>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</si>
  <si>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</si>
  <si>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</si>
  <si>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</si>
  <si>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</si>
  <si>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</si>
  <si>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</si>
  <si>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</si>
  <si>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</si>
  <si>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</si>
  <si>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</si>
  <si>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</si>
  <si>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</si>
  <si>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</si>
  <si>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</si>
  <si>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</si>
  <si>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</si>
  <si>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</si>
  <si>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</si>
  <si>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</si>
  <si>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</si>
  <si>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</si>
  <si>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</si>
  <si>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</si>
  <si>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</si>
  <si>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</si>
  <si>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</si>
  <si>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</si>
  <si>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</si>
  <si>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</si>
  <si>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</si>
  <si>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</si>
  <si>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</si>
  <si>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</si>
  <si>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</si>
  <si>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</si>
  <si>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</si>
  <si>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</si>
  <si>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</si>
  <si>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</si>
  <si>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</si>
  <si>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</si>
  <si>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</si>
  <si>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</si>
  <si>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</si>
  <si>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</si>
  <si>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</si>
  <si>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</si>
  <si>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</si>
  <si>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</si>
  <si>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</si>
  <si>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</si>
  <si>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</si>
  <si>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</si>
  <si>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</si>
  <si>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</si>
  <si>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</si>
  <si>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</si>
  <si>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</si>
  <si>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</si>
  <si>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</si>
  <si>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</si>
  <si>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</si>
  <si>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</si>
  <si>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</si>
  <si>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</si>
  <si>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</si>
  <si>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</si>
  <si>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</si>
  <si>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</si>
  <si>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</si>
  <si>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</si>
  <si>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</si>
  <si>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</si>
  <si>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</si>
  <si>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</si>
  <si>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</si>
  <si>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</si>
  <si>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</si>
  <si>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</si>
  <si>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</si>
  <si>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</si>
  <si>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</si>
  <si>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</si>
  <si>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</si>
  <si>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</si>
  <si>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</si>
  <si>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</si>
  <si>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</si>
  <si>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</si>
  <si>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</si>
  <si>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</si>
  <si>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</si>
  <si>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</si>
  <si>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</si>
  <si>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</si>
  <si>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</si>
  <si>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</si>
  <si>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</si>
  <si>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</si>
  <si>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</si>
  <si>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</si>
  <si>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</si>
  <si>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</si>
  <si>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</si>
  <si>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</si>
  <si>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</si>
  <si>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</si>
  <si>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</si>
  <si>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</si>
  <si>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</si>
  <si>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</si>
  <si>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</si>
  <si>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</si>
  <si>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</si>
  <si>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</si>
  <si>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</si>
  <si>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</si>
  <si>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</si>
  <si>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</si>
  <si>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</si>
  <si>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</si>
  <si>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</si>
  <si>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</si>
  <si>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</si>
  <si>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</si>
  <si>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</si>
  <si>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</si>
  <si>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</si>
  <si>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</si>
  <si>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</si>
  <si>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</si>
  <si>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</si>
  <si>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</si>
  <si>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</si>
  <si>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</si>
  <si>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</si>
  <si>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</si>
  <si>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</si>
  <si>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</si>
  <si>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</si>
  <si>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</si>
  <si>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</si>
  <si>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</si>
  <si>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</si>
  <si>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</si>
  <si>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</si>
  <si>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</si>
  <si>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</si>
  <si>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</si>
  <si>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</si>
  <si>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</si>
  <si>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</si>
  <si>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</si>
  <si>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</si>
  <si>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</si>
  <si>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</si>
  <si>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</si>
  <si>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</si>
  <si>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</si>
  <si>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</si>
  <si>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</si>
  <si>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</si>
  <si>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</si>
  <si>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</si>
  <si>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</si>
  <si>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</si>
  <si>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</si>
  <si>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</si>
  <si>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</si>
  <si>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</si>
  <si>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</si>
  <si>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</si>
  <si>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</si>
  <si>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</si>
  <si>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</si>
  <si>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</si>
  <si>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</si>
  <si>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</si>
  <si>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</si>
  <si>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</si>
  <si>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</si>
  <si>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</si>
  <si>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</si>
  <si>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</si>
  <si>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</si>
  <si>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</si>
  <si>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</si>
  <si>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</si>
  <si>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</si>
  <si>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</si>
  <si>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</si>
  <si>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</si>
  <si>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</si>
  <si>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</si>
  <si>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</si>
  <si>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</si>
  <si>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</si>
  <si>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</si>
  <si>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</si>
  <si>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</si>
  <si>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</si>
  <si>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</si>
  <si>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</si>
  <si>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</si>
  <si>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</si>
  <si>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</si>
  <si>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</si>
  <si>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</si>
  <si>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</si>
  <si>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</si>
  <si>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</si>
  <si>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</si>
  <si>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</si>
  <si>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</si>
  <si>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</si>
  <si>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</si>
  <si>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</si>
  <si>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</si>
  <si>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</si>
  <si>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</si>
  <si>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</si>
  <si>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</si>
  <si>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</si>
  <si>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</si>
  <si>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</si>
  <si>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</si>
  <si>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</si>
  <si>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</si>
  <si>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</si>
  <si>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</si>
  <si>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</si>
  <si>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</si>
  <si>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</si>
  <si>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</si>
  <si>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</si>
  <si>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</si>
  <si>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</si>
  <si>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</si>
  <si>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</si>
  <si>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</si>
  <si>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</si>
  <si>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</si>
  <si>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</si>
  <si>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</si>
  <si>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</si>
  <si>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</si>
  <si>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</si>
  <si>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</si>
  <si>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</si>
  <si>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</si>
  <si>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</si>
  <si>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</si>
  <si>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</si>
  <si>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</si>
  <si>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</si>
  <si>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</si>
  <si>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</si>
  <si>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</si>
  <si>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</si>
  <si>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</si>
  <si>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</si>
  <si>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</si>
  <si>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</si>
  <si>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</si>
  <si>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</si>
  <si>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</si>
  <si>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</si>
  <si>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</si>
  <si>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</si>
  <si>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</si>
  <si>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</si>
  <si>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</si>
  <si>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</si>
  <si>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</si>
  <si>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</si>
  <si>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</si>
  <si>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</si>
  <si>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</si>
  <si>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</si>
  <si>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</si>
  <si>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</si>
  <si>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</si>
  <si>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</si>
  <si>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</si>
  <si>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</si>
  <si>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</si>
  <si>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</si>
  <si>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</si>
  <si>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</si>
  <si>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</si>
  <si>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</si>
  <si>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</si>
  <si>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</si>
  <si>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</si>
  <si>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</si>
  <si>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</si>
  <si>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</si>
  <si>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</si>
  <si>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</si>
  <si>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</si>
  <si>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</si>
  <si>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</si>
  <si>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</si>
  <si>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</si>
  <si>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</si>
  <si>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</si>
  <si>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</si>
  <si>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</si>
  <si>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</si>
  <si>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</si>
  <si>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</si>
  <si>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</si>
  <si>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</si>
  <si>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</si>
  <si>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</si>
  <si>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</si>
  <si>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</si>
  <si>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</si>
  <si>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</si>
  <si>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</si>
  <si>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</si>
  <si>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</si>
  <si>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</si>
  <si>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</si>
  <si>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</si>
  <si>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</si>
  <si>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</si>
  <si>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</si>
  <si>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</si>
  <si>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</si>
  <si>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</si>
  <si>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</si>
  <si>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</si>
  <si>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</si>
  <si>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</si>
  <si>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</si>
  <si>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</si>
  <si>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</si>
  <si>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</si>
  <si>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</si>
  <si>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</si>
  <si>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</si>
  <si>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</si>
  <si>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</si>
  <si>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</si>
  <si>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</si>
  <si>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</si>
  <si>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</si>
  <si>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</si>
  <si>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</si>
  <si>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</si>
  <si>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</si>
  <si>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</si>
  <si>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</si>
  <si>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</si>
  <si>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</si>
  <si>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</si>
  <si>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</si>
  <si>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</si>
  <si>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</si>
  <si>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</si>
  <si>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</si>
  <si>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</si>
  <si>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</si>
  <si>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</si>
  <si>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</si>
  <si>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</si>
  <si>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</si>
  <si>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</si>
  <si>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</si>
  <si>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</si>
  <si>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</si>
  <si>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</si>
  <si>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</si>
  <si>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</si>
  <si>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</si>
  <si>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</si>
  <si>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</si>
  <si>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</si>
  <si>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</si>
  <si>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</si>
  <si>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</si>
  <si>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</si>
  <si>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</si>
  <si>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</si>
  <si>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</si>
  <si>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</si>
  <si>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</si>
  <si>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</si>
  <si>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</si>
  <si>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</si>
  <si>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</si>
  <si>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</si>
  <si>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</si>
  <si>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</si>
  <si>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</si>
  <si>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</si>
  <si>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</si>
  <si>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</si>
  <si>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</si>
  <si>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</si>
  <si>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</si>
  <si>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</si>
  <si>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</si>
  <si>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</si>
  <si>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</si>
  <si>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</si>
  <si>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</si>
  <si>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</si>
  <si>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</si>
  <si>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</si>
  <si>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</si>
  <si>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</si>
  <si>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</si>
  <si>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</si>
  <si>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</si>
  <si>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</si>
  <si>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</si>
  <si>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</si>
  <si>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</si>
  <si>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</si>
  <si>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</si>
  <si>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</si>
  <si>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</si>
  <si>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</si>
  <si>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</si>
  <si>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</si>
  <si>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</si>
  <si>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</si>
  <si>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</si>
  <si>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</si>
  <si>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</si>
  <si>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</si>
  <si>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</si>
  <si>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</si>
  <si>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</si>
  <si>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</si>
  <si>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</si>
  <si>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</si>
  <si>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</si>
  <si>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</si>
  <si>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</si>
  <si>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</si>
  <si>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</si>
  <si>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</si>
  <si>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</si>
  <si>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</si>
  <si>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</si>
  <si>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</si>
  <si>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водоотведения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</si>
  <si>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</si>
  <si>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</si>
  <si>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</si>
  <si>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</si>
  <si>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</si>
  <si>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</si>
  <si>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</si>
  <si>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</si>
  <si>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</si>
  <si>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</si>
  <si>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</si>
  <si>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</si>
  <si>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</si>
  <si>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</si>
  <si>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</si>
  <si>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</si>
  <si>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</si>
  <si>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</si>
  <si>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</si>
  <si>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</si>
  <si>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</si>
  <si>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</si>
  <si>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</si>
  <si>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</si>
  <si>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</si>
  <si>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</si>
  <si>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</si>
  <si>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</si>
  <si>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</si>
  <si>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</si>
  <si>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</si>
  <si>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</si>
  <si>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</si>
  <si>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</si>
  <si>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</si>
  <si>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</si>
  <si>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</si>
  <si>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</si>
  <si>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</si>
  <si>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</si>
  <si>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</si>
  <si>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</si>
  <si>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</si>
  <si>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</si>
  <si>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</si>
  <si>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</si>
  <si>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</si>
  <si>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</si>
  <si>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</si>
  <si>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</si>
  <si>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</si>
  <si>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</si>
  <si>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</si>
  <si>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</si>
  <si>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</si>
  <si>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</si>
  <si>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</si>
  <si>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</si>
  <si>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</si>
  <si>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</si>
  <si>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</si>
  <si>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</si>
  <si>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</si>
  <si>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</si>
  <si>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</si>
  <si>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</si>
  <si>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</si>
  <si>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</si>
  <si>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</si>
  <si>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</si>
  <si>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</si>
  <si>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</si>
  <si>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</si>
  <si>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</si>
  <si>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</si>
  <si>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</si>
  <si>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</si>
  <si>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</si>
  <si>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</si>
  <si>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</si>
  <si>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</si>
  <si>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</si>
  <si>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</si>
  <si>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</si>
  <si>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</si>
  <si>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</si>
  <si>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</si>
  <si>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</si>
  <si>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</si>
  <si>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</si>
  <si>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</si>
  <si>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</si>
  <si>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</si>
  <si>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</si>
  <si>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</si>
  <si>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</si>
  <si>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</si>
  <si>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</si>
  <si>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</si>
  <si>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</si>
  <si>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</si>
  <si>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</si>
  <si>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</si>
  <si>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</si>
  <si>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</si>
  <si>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</si>
  <si>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</si>
  <si>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</si>
  <si>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</si>
  <si>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</si>
  <si>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</si>
  <si>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</si>
  <si>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</si>
  <si>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</si>
  <si>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</si>
  <si>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</si>
  <si>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</si>
  <si>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</si>
  <si>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</si>
  <si>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</si>
  <si>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</si>
  <si>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</si>
  <si>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</si>
  <si>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</si>
  <si>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</si>
  <si>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</si>
  <si>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</si>
  <si>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</si>
  <si>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</si>
  <si>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</si>
  <si>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</si>
  <si>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</si>
  <si>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</si>
  <si>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</si>
  <si>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</si>
  <si>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</si>
  <si>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</si>
  <si>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</si>
  <si>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</si>
  <si>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</si>
  <si>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</si>
  <si>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</si>
  <si>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</si>
  <si>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</si>
  <si>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</si>
  <si>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</si>
  <si>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</si>
  <si>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</si>
  <si>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</si>
  <si>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</si>
  <si>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</si>
  <si>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</si>
  <si>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</si>
  <si>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</si>
  <si>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</si>
  <si>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</si>
  <si>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</si>
  <si>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</si>
  <si>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</si>
  <si>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</si>
  <si>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</si>
  <si>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</si>
  <si>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</si>
  <si>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</si>
  <si>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</si>
  <si>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</si>
  <si>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</si>
  <si>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</si>
  <si>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</si>
  <si>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</si>
  <si>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</si>
  <si>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</si>
  <si>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</si>
  <si>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</si>
  <si>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</si>
  <si>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</si>
  <si>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</si>
  <si>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</si>
  <si>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</si>
  <si>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</si>
  <si>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</si>
  <si>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</si>
  <si>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</si>
  <si>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</si>
  <si>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</si>
  <si>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</si>
  <si>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</si>
  <si>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</si>
  <si>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</si>
  <si>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</si>
  <si>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</si>
  <si>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</si>
  <si>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</si>
  <si>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</si>
  <si>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</si>
  <si>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</si>
  <si>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</si>
  <si>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</si>
  <si>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</si>
  <si>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</si>
  <si>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</si>
  <si>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</si>
  <si>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</si>
  <si>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</si>
  <si>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</si>
  <si>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</si>
  <si>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</si>
  <si>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</si>
  <si>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</si>
  <si>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</si>
  <si>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</si>
  <si>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</si>
  <si>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</si>
  <si>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</si>
  <si>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</si>
  <si>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</si>
  <si>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</si>
  <si>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</si>
  <si>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</si>
  <si>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</si>
  <si>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</si>
  <si>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</si>
  <si>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</si>
  <si>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</si>
  <si>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</si>
  <si>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</si>
  <si>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</si>
  <si>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</si>
  <si>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</si>
  <si>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</si>
  <si>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</si>
  <si>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</si>
  <si>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</si>
  <si>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</si>
  <si>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</si>
  <si>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</si>
  <si>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</si>
  <si>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</si>
  <si>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</si>
  <si>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</si>
  <si>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</si>
  <si>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</si>
  <si>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</si>
  <si>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</si>
  <si>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</si>
  <si>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</si>
  <si>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</si>
  <si>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</si>
  <si>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</si>
  <si>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</si>
  <si>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</si>
  <si>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</si>
  <si>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</si>
  <si>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</si>
  <si>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</si>
  <si>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</si>
  <si>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</si>
  <si>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</si>
  <si>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</si>
  <si>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</si>
  <si>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</si>
  <si>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</si>
  <si>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</si>
  <si>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</si>
  <si>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</si>
  <si>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</si>
  <si>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</si>
  <si>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</si>
  <si>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</si>
  <si>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</si>
  <si>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</si>
  <si>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</si>
  <si>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</si>
  <si>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</si>
  <si>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</si>
  <si>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</si>
  <si>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</si>
  <si>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</si>
  <si>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</si>
  <si>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</si>
  <si>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</si>
  <si>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</si>
  <si>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</si>
  <si>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</si>
  <si>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</si>
  <si>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</si>
  <si>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</si>
  <si>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</si>
  <si>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</si>
  <si>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</si>
  <si>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</si>
  <si>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</si>
  <si>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</si>
  <si>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</si>
  <si>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</si>
  <si>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</si>
  <si>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</si>
  <si>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</si>
  <si>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</si>
  <si>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</si>
  <si>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</si>
  <si>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</si>
  <si>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</si>
  <si>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</si>
  <si>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</si>
  <si>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</si>
  <si>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</si>
  <si>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</si>
  <si>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</si>
  <si>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</si>
  <si>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</si>
  <si>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</si>
  <si>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</si>
  <si>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</si>
  <si>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</si>
  <si>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</si>
  <si>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</si>
  <si>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</si>
  <si>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</si>
  <si>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</si>
  <si>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</si>
  <si>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</si>
  <si>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</si>
  <si>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</si>
  <si>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</si>
  <si>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</si>
  <si>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</si>
  <si>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</si>
  <si>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</si>
  <si>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</si>
  <si>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</si>
  <si>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</si>
  <si>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</si>
  <si>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</si>
  <si>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</si>
  <si>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</si>
  <si>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</si>
  <si>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</si>
  <si>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</si>
  <si>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</si>
  <si>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</si>
  <si>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</si>
  <si>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</si>
  <si>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</si>
  <si>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</si>
  <si>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</si>
  <si>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</si>
  <si>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</si>
  <si>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</si>
  <si>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</si>
  <si>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</si>
  <si>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</si>
  <si>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</si>
  <si>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</si>
  <si>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</si>
  <si>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</si>
  <si>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</si>
  <si>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</si>
  <si>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</si>
  <si>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</si>
  <si>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</si>
  <si>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</si>
  <si>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</si>
  <si>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</si>
  <si>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</si>
  <si>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</si>
  <si>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</si>
  <si>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</si>
  <si>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</si>
  <si>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</si>
  <si>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</si>
  <si>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</si>
  <si>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</si>
  <si>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</si>
  <si>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</si>
  <si>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</si>
  <si>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</si>
  <si>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</si>
  <si>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</si>
  <si>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</si>
  <si>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</si>
  <si>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</si>
  <si>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</si>
  <si>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</si>
  <si>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</si>
  <si>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</si>
  <si>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</si>
  <si>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</si>
  <si>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</si>
  <si>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</si>
  <si>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</si>
  <si>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</si>
  <si>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</si>
  <si>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</si>
  <si>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</si>
  <si>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</si>
  <si>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</si>
  <si>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</si>
  <si>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</si>
  <si>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</si>
  <si>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</si>
  <si>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</si>
  <si>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</si>
  <si>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</si>
  <si>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</si>
  <si>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</si>
  <si>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</si>
  <si>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</si>
  <si>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</si>
  <si>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</si>
  <si>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</si>
  <si>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</si>
  <si>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</si>
  <si>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</si>
  <si>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</si>
  <si>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</si>
  <si>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</si>
  <si>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</si>
  <si>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</si>
  <si>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</si>
  <si>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</si>
  <si>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</si>
  <si>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</si>
  <si>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</si>
  <si>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</si>
  <si>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</si>
  <si>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</si>
  <si>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</si>
  <si>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</si>
  <si>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</si>
  <si>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</si>
  <si>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</si>
  <si>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</si>
  <si>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</si>
  <si>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</si>
  <si>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</si>
  <si>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</si>
  <si>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</si>
  <si>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</si>
  <si>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</si>
  <si>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</si>
  <si>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</si>
  <si>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</si>
  <si>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</si>
  <si>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</si>
  <si>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</si>
  <si>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</si>
  <si>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</si>
  <si>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</si>
  <si>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</si>
  <si>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</si>
  <si>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</si>
  <si>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</si>
  <si>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</si>
  <si>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</si>
  <si>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</si>
  <si>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</si>
  <si>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</si>
  <si>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</si>
  <si>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</si>
  <si>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</si>
  <si>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</si>
  <si>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</si>
  <si>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</si>
  <si>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</si>
  <si>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</si>
  <si>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</si>
  <si>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</si>
  <si>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</si>
  <si>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</si>
  <si>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</si>
  <si>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</si>
  <si>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</si>
  <si>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</si>
  <si>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</si>
  <si>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</si>
  <si>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</si>
  <si>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</si>
  <si>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</si>
  <si>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</si>
  <si>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</si>
  <si>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</si>
  <si>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</si>
  <si>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</si>
  <si>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</si>
  <si>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</si>
  <si>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</si>
  <si>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</si>
  <si>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</si>
  <si>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</si>
  <si>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</si>
  <si>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</si>
  <si>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</si>
  <si>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</si>
  <si>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</si>
  <si>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</si>
  <si>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</si>
  <si>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</si>
  <si>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</si>
  <si>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</si>
  <si>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</si>
  <si>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</si>
  <si>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</si>
  <si>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</si>
  <si>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</si>
  <si>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</si>
  <si>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</si>
  <si>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</si>
  <si>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</si>
  <si>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</si>
  <si>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</si>
  <si>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</si>
  <si>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</si>
  <si>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</si>
  <si>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</si>
  <si>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</si>
  <si>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</si>
  <si>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</si>
  <si>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</si>
  <si>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</si>
  <si>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</si>
  <si>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</si>
  <si>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</si>
  <si>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</si>
  <si>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</si>
  <si>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</si>
  <si>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</si>
  <si>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</si>
  <si>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</si>
  <si>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</si>
  <si>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</si>
  <si>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</si>
  <si>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</si>
  <si>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</si>
  <si>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</si>
  <si>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</si>
  <si>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</si>
  <si>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</si>
  <si>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</si>
  <si>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</si>
  <si>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</si>
  <si>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</si>
  <si>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</si>
  <si>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</si>
  <si>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</si>
  <si>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</si>
  <si>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</si>
  <si>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</si>
  <si>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</si>
  <si>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</si>
  <si>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</si>
  <si>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</si>
  <si>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</si>
  <si>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</si>
  <si>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</si>
  <si>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</si>
  <si>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</si>
  <si>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</si>
  <si>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</si>
  <si>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</si>
  <si>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</si>
  <si>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</si>
  <si>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</si>
  <si>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</si>
  <si>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</si>
  <si>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</si>
  <si>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</si>
  <si>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</si>
  <si>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</si>
  <si>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</si>
  <si>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</si>
  <si>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</si>
  <si>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</si>
  <si>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</si>
  <si>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</si>
  <si>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</si>
  <si>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</si>
  <si>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</si>
  <si>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</si>
  <si>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</si>
  <si>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</si>
  <si>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</si>
  <si>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</si>
  <si>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</si>
  <si>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</si>
  <si>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</si>
  <si>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</si>
  <si>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</si>
  <si>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</si>
  <si>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</si>
  <si>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</si>
  <si>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</si>
  <si>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</si>
  <si>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</si>
  <si>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</si>
  <si>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</si>
  <si>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</si>
  <si>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</si>
  <si>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</si>
  <si>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</si>
  <si>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</si>
  <si>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</si>
  <si>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</si>
  <si>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</si>
  <si>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</si>
  <si>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</si>
  <si>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</si>
  <si>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</si>
  <si>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</si>
  <si>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</si>
  <si>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</si>
  <si>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</si>
  <si>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</si>
  <si>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</si>
  <si>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</si>
  <si>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</si>
  <si>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</si>
  <si>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</si>
  <si>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</si>
  <si>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</si>
  <si>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</si>
  <si>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</si>
  <si>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</si>
  <si>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</si>
  <si>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</si>
  <si>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</si>
  <si>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</si>
  <si>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</si>
  <si>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</si>
  <si>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</si>
  <si>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</si>
  <si>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</si>
  <si>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</si>
  <si>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</si>
  <si>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</si>
  <si>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</si>
  <si>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</si>
  <si>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</si>
  <si>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</si>
  <si>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</si>
  <si>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</si>
  <si>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</si>
  <si>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</si>
  <si>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</si>
  <si>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</si>
  <si>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</si>
  <si>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</si>
  <si>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</si>
  <si>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</si>
  <si>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</si>
  <si>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</si>
  <si>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</si>
  <si>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</si>
  <si>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</si>
  <si>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</si>
  <si>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</si>
  <si>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</si>
  <si>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</si>
  <si>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</si>
  <si>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</si>
  <si>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</si>
  <si>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</si>
  <si>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</si>
  <si>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</si>
  <si>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</si>
  <si>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</si>
  <si>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</si>
  <si>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</si>
  <si>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</si>
  <si>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</si>
  <si>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</si>
  <si>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</si>
  <si>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</si>
  <si>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</si>
  <si>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</si>
  <si>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</si>
  <si>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</si>
  <si>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</si>
  <si>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</si>
  <si>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</si>
  <si>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</si>
  <si>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</si>
  <si>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</si>
  <si>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</si>
  <si>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</si>
  <si>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</si>
  <si>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</si>
  <si>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</si>
  <si>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</si>
  <si>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</si>
  <si>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</si>
  <si>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</si>
  <si>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</si>
  <si>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</si>
  <si>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</si>
  <si>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</si>
  <si>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</si>
  <si>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</si>
  <si>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</si>
  <si>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</si>
  <si>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</si>
  <si>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</si>
  <si>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</si>
  <si>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</si>
  <si>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</si>
  <si>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</si>
  <si>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</si>
  <si>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</si>
  <si>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</si>
  <si>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</si>
  <si>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</si>
  <si>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</si>
  <si>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</si>
  <si>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</si>
  <si>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</si>
  <si>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</si>
  <si>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</si>
  <si>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</si>
  <si>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</si>
  <si>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</si>
  <si>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</si>
  <si>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</si>
  <si>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</si>
  <si>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</si>
  <si>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</si>
  <si>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</si>
  <si>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</si>
  <si>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</si>
  <si>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</si>
  <si>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</si>
  <si>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</si>
  <si>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</si>
  <si>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</si>
  <si>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</si>
  <si>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</si>
  <si>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</si>
  <si>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</si>
  <si>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</si>
  <si>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</si>
  <si>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</si>
  <si>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</si>
  <si>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</si>
  <si>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</si>
  <si>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</si>
  <si>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</si>
  <si>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</si>
  <si>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</si>
  <si>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</si>
  <si>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</si>
  <si>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</si>
  <si>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</si>
  <si>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</si>
  <si>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</si>
  <si>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</si>
  <si>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</si>
  <si>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</si>
  <si>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</si>
  <si>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</si>
  <si>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</si>
  <si>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</si>
  <si>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</si>
  <si>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</si>
  <si>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</si>
  <si>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</si>
  <si>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</si>
  <si>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</si>
  <si>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</si>
  <si>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</si>
  <si>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</si>
  <si>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</si>
  <si>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</si>
  <si>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</si>
  <si>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</si>
  <si>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</si>
  <si>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</si>
  <si>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</si>
  <si>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</si>
  <si>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</si>
  <si>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</si>
  <si>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</si>
  <si>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</si>
  <si>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</si>
  <si>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</si>
  <si>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</si>
  <si>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</si>
  <si>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</si>
  <si>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</si>
  <si>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</si>
  <si>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</si>
  <si>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</si>
  <si>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</si>
  <si>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</si>
  <si>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</si>
  <si>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</si>
  <si>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</si>
  <si>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</si>
  <si>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</si>
  <si>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</si>
  <si>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</si>
  <si>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</si>
  <si>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</si>
  <si>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</si>
  <si>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</si>
  <si>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</si>
  <si>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</si>
  <si>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</si>
  <si>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</si>
  <si>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</si>
  <si>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</si>
  <si>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</si>
  <si>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</si>
  <si>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</si>
  <si>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</si>
  <si>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</si>
  <si>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</si>
  <si>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</si>
  <si>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</si>
  <si>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</si>
  <si>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</si>
  <si>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</si>
  <si>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</si>
  <si>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</si>
  <si>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</si>
  <si>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</si>
  <si>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</si>
  <si>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</si>
  <si>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</si>
  <si>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</si>
  <si>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</si>
  <si>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</si>
  <si>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</si>
  <si>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</si>
  <si>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</si>
  <si>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</si>
  <si>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</si>
  <si>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</si>
  <si>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</si>
  <si>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</si>
  <si>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</si>
  <si>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</si>
  <si>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</si>
  <si>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</si>
  <si>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</si>
  <si>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</si>
  <si>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</si>
  <si>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</si>
  <si>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</si>
  <si>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</si>
  <si>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</si>
  <si>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</si>
  <si>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</si>
  <si>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</si>
  <si>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</si>
  <si>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</si>
  <si>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</si>
  <si>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</si>
  <si>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</si>
  <si>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</si>
  <si>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</si>
  <si>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</si>
  <si>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</si>
  <si>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</si>
  <si>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</si>
  <si>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</si>
  <si>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</si>
  <si>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</si>
  <si>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</si>
  <si>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</si>
  <si>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</si>
  <si>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</si>
  <si>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</si>
  <si>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</si>
  <si>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</si>
  <si>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</si>
  <si>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</si>
  <si>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</si>
  <si>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</si>
  <si>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</si>
  <si>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</si>
  <si>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</si>
  <si>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</si>
  <si>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</si>
  <si>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</si>
  <si>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</si>
  <si>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</si>
  <si>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</si>
  <si>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</si>
  <si>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</si>
  <si>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</si>
  <si>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</si>
  <si>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</si>
  <si>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</si>
  <si>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</si>
  <si>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</si>
  <si>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</si>
  <si>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</si>
  <si>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</si>
  <si>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</si>
  <si>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</si>
  <si>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</si>
  <si>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</si>
  <si>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</si>
  <si>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</si>
  <si>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</si>
  <si>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</si>
  <si>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</si>
  <si>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</si>
  <si>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</si>
  <si>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</si>
  <si>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</si>
  <si>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</si>
  <si>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</si>
  <si>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</si>
  <si>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</si>
  <si>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</si>
  <si>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</si>
  <si>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</si>
  <si>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</si>
  <si>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</si>
  <si>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</si>
  <si>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</si>
  <si>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</si>
  <si>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</si>
  <si>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</si>
  <si>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</si>
  <si>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</si>
  <si>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</si>
  <si>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</si>
  <si>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</si>
  <si>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</si>
  <si>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</si>
  <si>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</si>
  <si>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</si>
  <si>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</si>
  <si>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</si>
  <si>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</si>
  <si>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</si>
  <si>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</si>
  <si>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</si>
  <si>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</si>
  <si>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</si>
  <si>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</si>
  <si>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</si>
  <si>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</si>
  <si>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</si>
  <si>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</si>
  <si>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</si>
  <si>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</si>
  <si>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</si>
  <si>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</si>
  <si>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</si>
  <si>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</si>
  <si>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</si>
  <si>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</si>
  <si>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</si>
  <si>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</si>
  <si>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</si>
  <si>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</si>
  <si>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</si>
  <si>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</si>
  <si>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</si>
  <si>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</si>
  <si>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</si>
  <si>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</si>
  <si>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</si>
  <si>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</si>
  <si>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</si>
  <si>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</si>
  <si>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</si>
  <si>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</si>
  <si>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</si>
  <si>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</si>
  <si>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</si>
  <si>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</si>
  <si>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</si>
  <si>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</si>
  <si>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</si>
  <si>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</si>
  <si>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</si>
  <si>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</si>
  <si>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</si>
  <si>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</si>
  <si>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</si>
  <si>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</si>
  <si>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</si>
  <si>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</si>
  <si>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</si>
  <si>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</si>
  <si>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</si>
  <si>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</si>
  <si>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</si>
  <si>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</si>
  <si>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</si>
  <si>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</si>
  <si>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</si>
  <si>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</si>
  <si>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</si>
  <si>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</si>
  <si>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</si>
  <si>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</si>
  <si>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</si>
  <si>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</si>
  <si>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</si>
  <si>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</si>
  <si>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</si>
  <si>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</si>
  <si>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</si>
  <si>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</si>
  <si>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</si>
  <si>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</si>
  <si>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</si>
  <si>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</si>
  <si>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</si>
  <si>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</si>
  <si>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</si>
  <si>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</si>
  <si>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</si>
  <si>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</si>
  <si>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</si>
  <si>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</si>
  <si>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</si>
  <si>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</si>
  <si>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</si>
  <si>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</si>
  <si>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</si>
  <si>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</si>
  <si>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</si>
  <si>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</si>
  <si>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</si>
  <si>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</si>
  <si>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</si>
  <si>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</si>
  <si>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</si>
  <si>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</si>
  <si>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</si>
  <si>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</si>
  <si>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</si>
  <si>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</si>
  <si>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</si>
  <si>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</si>
  <si>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</si>
  <si>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</si>
  <si>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</si>
  <si>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</si>
  <si>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</si>
  <si>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</si>
  <si>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</si>
  <si>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</si>
  <si>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</si>
  <si>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</si>
  <si>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</si>
  <si>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</si>
  <si>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</si>
  <si>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</si>
  <si>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</si>
  <si>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</si>
  <si>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</si>
  <si>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</si>
  <si>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</si>
  <si>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</si>
  <si>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</si>
  <si>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</si>
  <si>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</si>
  <si>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</si>
  <si>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</si>
  <si>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</si>
  <si>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</si>
  <si>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</si>
  <si>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</si>
  <si>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</si>
  <si>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</si>
  <si>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</si>
  <si>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</si>
  <si>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</si>
  <si>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</si>
  <si>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</si>
  <si>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</si>
  <si>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</si>
  <si>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</si>
  <si>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</si>
  <si>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</si>
  <si>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</si>
  <si>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</si>
  <si>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</si>
  <si>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</si>
  <si>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</si>
  <si>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</si>
  <si>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</si>
  <si>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</si>
  <si>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</si>
  <si>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</si>
  <si>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</si>
  <si>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</si>
  <si>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</si>
  <si>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</si>
  <si>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</si>
  <si>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</si>
  <si>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</si>
  <si>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</si>
  <si>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</si>
  <si>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</si>
  <si>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</si>
  <si>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</si>
  <si>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</si>
  <si>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</si>
  <si>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</si>
  <si>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</si>
  <si>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</si>
  <si>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</si>
  <si>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</si>
  <si>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</si>
  <si>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</si>
  <si>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</si>
  <si>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</si>
  <si>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</si>
  <si>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</si>
  <si>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</si>
  <si>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</si>
  <si>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</si>
  <si>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</si>
  <si>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</si>
  <si>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</si>
  <si>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</si>
  <si>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</si>
  <si>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</si>
  <si>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</si>
  <si>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</si>
  <si>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</si>
  <si>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</si>
  <si>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</si>
  <si>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</si>
  <si>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</si>
  <si>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</si>
  <si>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</si>
  <si>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</si>
  <si>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</si>
  <si>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</si>
  <si>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</si>
  <si>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</si>
  <si>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</si>
  <si>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</si>
  <si>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</si>
  <si>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</si>
  <si>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</si>
  <si>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</si>
  <si>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</si>
  <si>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</si>
  <si>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</si>
  <si>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</si>
  <si>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</si>
  <si>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</si>
  <si>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</si>
  <si>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</si>
  <si>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</si>
  <si>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</si>
  <si>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</si>
  <si>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</si>
  <si>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</si>
  <si>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</si>
  <si>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</si>
  <si>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</si>
  <si>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</si>
  <si>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</si>
  <si>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</si>
  <si>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</si>
  <si>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</si>
  <si>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</si>
  <si>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</si>
  <si>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</si>
  <si>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</si>
  <si>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</si>
  <si>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</si>
  <si>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</si>
  <si>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</si>
  <si>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</si>
  <si>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</si>
  <si>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</si>
  <si>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</si>
  <si>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</si>
  <si>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</si>
  <si>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</si>
  <si>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</si>
  <si>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</si>
  <si>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</si>
  <si>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</si>
  <si>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</si>
  <si>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</si>
  <si>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</si>
  <si>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</si>
  <si>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</si>
  <si>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</si>
  <si>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</si>
  <si>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</si>
  <si>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</si>
  <si>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</si>
  <si>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</si>
  <si>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</si>
  <si>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</si>
  <si>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</si>
  <si>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</si>
  <si>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</si>
  <si>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</si>
  <si>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</si>
  <si>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</si>
  <si>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</si>
  <si>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</si>
  <si>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</si>
  <si>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</si>
  <si>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</si>
  <si>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</si>
  <si>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</si>
  <si>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</si>
  <si>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</si>
  <si>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</si>
  <si>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</si>
  <si>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</si>
  <si>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</si>
  <si>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</si>
  <si>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</si>
  <si>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</si>
  <si>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</si>
  <si>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</si>
  <si>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</si>
  <si>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</si>
  <si>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</si>
  <si>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</si>
  <si>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</si>
  <si>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</si>
  <si>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</si>
  <si>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</si>
  <si>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</si>
  <si>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</si>
  <si>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25-03-2025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</si>
  <si>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</si>
  <si>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</si>
  <si>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</si>
  <si>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</si>
  <si>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</si>
  <si>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</si>
  <si>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</si>
  <si>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</si>
  <si>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</si>
  <si>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</si>
  <si>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</si>
  <si>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</si>
  <si>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</si>
  <si>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</si>
  <si>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</si>
  <si>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</si>
  <si>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</si>
  <si>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</si>
  <si>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</si>
  <si>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</si>
  <si>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</si>
  <si>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</si>
  <si>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</si>
  <si>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</si>
  <si>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</si>
  <si>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</si>
  <si>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</si>
  <si>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</si>
  <si>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</si>
  <si>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</si>
  <si>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</si>
  <si>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</si>
  <si>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</si>
  <si>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</si>
  <si>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</si>
  <si>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</si>
  <si>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</si>
  <si>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</si>
  <si>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</si>
  <si>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</si>
  <si>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</si>
  <si>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</si>
  <si>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</si>
  <si>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</si>
  <si>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</si>
  <si>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</si>
  <si>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</si>
  <si>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</si>
  <si>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</si>
  <si>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</si>
  <si>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</si>
  <si>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</si>
  <si>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</si>
  <si>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</si>
  <si>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</si>
  <si>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</si>
  <si>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</si>
  <si>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</si>
  <si>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</si>
  <si>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</si>
  <si>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</si>
  <si>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</si>
  <si>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</si>
  <si>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</si>
  <si>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</si>
  <si>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</si>
  <si>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</si>
  <si>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</si>
  <si>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</si>
  <si>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</si>
  <si>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</si>
  <si>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</si>
  <si>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</si>
  <si>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</si>
  <si>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</si>
  <si>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</si>
  <si>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</si>
  <si>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</si>
  <si>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</si>
  <si>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</si>
  <si>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</si>
  <si>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</si>
  <si>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</si>
  <si>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</si>
  <si>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</si>
  <si>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</si>
  <si>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</si>
  <si>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</si>
  <si>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</si>
  <si>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</si>
  <si>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</si>
  <si>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</si>
  <si>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</si>
  <si>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</si>
  <si>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</si>
  <si>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</si>
  <si>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</si>
  <si>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</si>
  <si>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</si>
  <si>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</si>
  <si>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</si>
  <si>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</si>
  <si>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</si>
  <si>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</si>
  <si>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</si>
  <si>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</si>
  <si>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</si>
  <si>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</si>
  <si>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</si>
  <si>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</si>
  <si>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</si>
  <si>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</si>
  <si>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</si>
  <si>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</si>
  <si>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</si>
  <si>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</si>
  <si>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</si>
  <si>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</si>
  <si>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</si>
  <si>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</si>
  <si>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</si>
  <si>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</si>
  <si>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</si>
  <si>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</si>
  <si>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</si>
  <si>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</si>
  <si>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</si>
  <si>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</si>
  <si>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</si>
  <si>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</si>
  <si>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</si>
  <si>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</si>
  <si>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</si>
  <si>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</si>
  <si>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</si>
  <si>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</si>
  <si>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</si>
  <si>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</si>
  <si>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</si>
  <si>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</si>
  <si>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</si>
  <si>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</si>
  <si>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</si>
  <si>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</si>
  <si>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</si>
  <si>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</si>
  <si>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</si>
  <si>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</si>
  <si>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</si>
  <si>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</si>
  <si>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</si>
  <si>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</si>
  <si>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</si>
  <si>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</si>
  <si>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</si>
  <si>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</si>
  <si>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</si>
  <si>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</si>
  <si>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</si>
  <si>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</si>
  <si>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</si>
  <si>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</si>
  <si>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</si>
  <si>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</si>
  <si>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</si>
  <si>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</si>
  <si>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</si>
  <si>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</si>
  <si>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</si>
  <si>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</si>
  <si>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</si>
  <si>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</si>
  <si>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</si>
  <si>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</si>
  <si>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</si>
  <si>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</si>
  <si>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</si>
  <si>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</si>
  <si>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</si>
  <si>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</si>
  <si>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</si>
  <si>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</si>
  <si>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</si>
  <si>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</si>
  <si>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</si>
  <si>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</si>
  <si>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</si>
  <si>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</si>
  <si>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</si>
  <si>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</si>
  <si>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</si>
  <si>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</si>
  <si>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</si>
  <si>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</si>
  <si>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</si>
  <si>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</si>
  <si>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</si>
  <si>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</si>
  <si>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</si>
  <si>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</si>
  <si>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</si>
  <si>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</si>
  <si>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</si>
  <si>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</si>
  <si>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</si>
  <si>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</si>
  <si>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</si>
  <si>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</si>
  <si>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</si>
  <si>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</si>
  <si>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</si>
  <si>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</si>
  <si>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</si>
  <si>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</si>
  <si>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</si>
  <si>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</si>
  <si>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</si>
  <si>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</si>
  <si>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</si>
  <si>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</si>
  <si>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</si>
  <si>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</si>
  <si>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</si>
  <si>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</si>
  <si>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</si>
  <si>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</si>
  <si>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</si>
  <si>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</si>
  <si>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</si>
  <si>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</si>
  <si>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</si>
  <si>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</si>
  <si>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</si>
  <si>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</si>
  <si>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</si>
  <si>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</si>
  <si>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</si>
  <si>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</si>
  <si>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</si>
  <si>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</si>
  <si>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</si>
  <si>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</si>
  <si>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</si>
  <si>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</si>
  <si>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</si>
  <si>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</si>
  <si>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</si>
  <si>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</si>
  <si>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</si>
  <si>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</si>
  <si>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</si>
  <si>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</si>
  <si>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</si>
  <si>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</si>
  <si>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</si>
  <si>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</si>
  <si>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</si>
  <si>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</si>
  <si>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</si>
  <si>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</si>
  <si>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</si>
  <si>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</si>
  <si>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</si>
  <si>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</si>
  <si>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</si>
  <si>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</si>
  <si>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</si>
  <si>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</si>
  <si>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</si>
  <si>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</si>
  <si>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</si>
  <si>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</si>
  <si>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</si>
  <si>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</si>
  <si>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</si>
  <si>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</si>
  <si>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</si>
  <si>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</si>
  <si>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</si>
  <si>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</si>
  <si>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</si>
  <si>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</si>
  <si>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</si>
  <si>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</si>
  <si>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</si>
  <si>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</si>
  <si>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</si>
  <si>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</si>
  <si>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</si>
  <si>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</si>
  <si>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</si>
  <si>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</si>
  <si>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</si>
  <si>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</si>
  <si>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</si>
  <si>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</si>
  <si>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</si>
  <si>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</si>
  <si>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</si>
  <si>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</si>
  <si>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</si>
  <si>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</si>
  <si>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</si>
  <si>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</si>
  <si>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</si>
  <si>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</si>
  <si>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</si>
  <si>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</si>
  <si>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</si>
  <si>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</si>
  <si>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</si>
  <si>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</si>
  <si>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</si>
  <si>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</si>
  <si>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</si>
  <si>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</si>
  <si>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</si>
  <si>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</si>
  <si>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</si>
  <si>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</si>
  <si>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</si>
  <si>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</si>
  <si>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</si>
  <si>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</si>
  <si>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</si>
  <si>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</si>
  <si>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</si>
  <si>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</si>
  <si>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</si>
  <si>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</si>
  <si>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</si>
  <si>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</si>
  <si>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</si>
  <si>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</si>
  <si>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</si>
  <si>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</si>
  <si>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</si>
  <si>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</si>
  <si>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</si>
  <si>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</si>
  <si>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</si>
  <si>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</si>
  <si>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</si>
  <si>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</si>
  <si>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</si>
  <si>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</si>
  <si>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</si>
  <si>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</si>
  <si>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</si>
  <si>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</si>
  <si>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</si>
  <si>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</si>
  <si>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</si>
  <si>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</si>
  <si>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</si>
  <si>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</si>
  <si>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</si>
  <si>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</si>
  <si>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</si>
  <si>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</si>
  <si>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</si>
  <si>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</si>
  <si>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</si>
  <si>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</si>
  <si>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</si>
  <si>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</si>
  <si>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</si>
  <si>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</si>
  <si>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</si>
  <si>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</si>
  <si>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</si>
  <si>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</si>
  <si>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</si>
  <si>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</si>
  <si>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</si>
  <si>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</si>
  <si>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</si>
  <si>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</si>
  <si>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</si>
  <si>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</si>
  <si>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</si>
  <si>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</si>
  <si>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</si>
  <si>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</si>
  <si>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</si>
  <si>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</si>
  <si>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</si>
  <si>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</si>
  <si>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</si>
  <si>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</si>
  <si>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</si>
  <si>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</si>
  <si>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</si>
  <si>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</si>
  <si>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</si>
  <si>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</si>
  <si>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</si>
  <si>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</si>
  <si>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</si>
  <si>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</si>
  <si>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</si>
  <si>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</si>
  <si>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</si>
  <si>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</si>
  <si>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</si>
  <si>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</si>
  <si>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</si>
  <si>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</si>
  <si>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</si>
  <si>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</si>
  <si>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</si>
  <si>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</si>
  <si>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</si>
  <si>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</si>
  <si>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</si>
  <si>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</si>
  <si>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</si>
  <si>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</si>
  <si>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</si>
  <si>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</si>
  <si>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</si>
  <si>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</si>
  <si>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</si>
  <si>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</si>
  <si>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</si>
  <si>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</si>
  <si>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</si>
  <si>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</si>
  <si>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</si>
  <si>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</si>
  <si>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</si>
  <si>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</si>
  <si>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</si>
  <si>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</si>
  <si>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</si>
  <si>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</si>
  <si>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</si>
  <si>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</si>
  <si>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</si>
  <si>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</si>
  <si>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</si>
  <si>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</si>
  <si>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</si>
  <si>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</si>
  <si>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реконструкции и модернизации существующих объектов систем водоотведения, на территории городского округа Долинский на 2023-2028 годы</t>
  </si>
  <si>
    <t>01.01.2023</t>
  </si>
  <si>
    <t>31.12.2028</t>
  </si>
  <si>
    <t>Инвестиционная программа № 48-ОКК от 25.10.2022 ООО "РСО "УНИВЕРСАЛ"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Долинский на 2023-2028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</si>
  <si>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</si>
  <si>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</si>
  <si>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</si>
  <si>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</si>
  <si>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</si>
  <si>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</si>
  <si>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</si>
  <si>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</si>
  <si>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</si>
  <si>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</si>
  <si>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2025-2028 годы</t>
  </si>
  <si>
    <t>01.01.2025</t>
  </si>
  <si>
    <t>Инвестиционная программа от 25.10.2022 ООО "РСО "УНИВЕРСАЛ" в сфере теплоснабжения,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2023-2028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</si>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</sst>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345A8-5A68-3B06-71D8-98338789E2E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E28AD3-CE26-CD84-6308-C1C4E1D5735F}" mc:Ignorable="x14ac xr xr2 xr3">
  <sheetPr>
    <tabColor rgb="FFCCCCFF"/>
  </sheetPr>
  <dimension ref="A1:Q79"/>
  <sheetViews>
    <sheetView topLeftCell="C7" showGridLines="0" zoomScale="90" workbookViewId="0">
      <selection activeCell="I70" sqref="I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CB42744-CF95-69B8-D828-5A56564E9738}"/>
    <hyperlink ref="H17" location="Титульный!H9" display="Как заполнить?" tooltip="Помощь по работе с полями отчётной формы" xr:uid="{2B2999A6-08BC-50B8-BDA8-D1AE8D1D6CD8}"/>
    <hyperlink ref="H39" location="Титульный!H9" display="Как заполнить?" tooltip="Помощь по работе с полями отчётной формы" xr:uid="{DA983198-0958-AE03-DCE4-049C39348F78}"/>
    <hyperlink ref="H62" location="Титульный!H9" display="Как заполнить?" tooltip="Помощь по работе с полями отчётной формы" xr:uid="{CD85B3ED-A013-A858-FE5B-37497F977758}"/>
    <hyperlink ref="F70" r:id="rId4" xr:uid="{B22DAED8-9507-3698-82F2-A39EFDE33D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6763B-BE79-2CB8-E478-AE00834754C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Невельский городской округ(64728000)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684F8-0A18-7BF4-3F7B-C298A05F4998}"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"Невельские коммунальные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98</v>
      </c>
      <c r="J11" s="594" t="s">
        <v>91</v>
      </c>
      <c r="K11" s="2117" t="s">
        <v>92</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108</v>
      </c>
      <c r="E13" s="2109" t="str">
        <f>INDEX(VD_NAME_LIST,MATCH("4189714",VD_ID_LIST,0))</f>
        <v>Водоотведение</v>
      </c>
      <c r="F13" s="2112" t="s">
        <v>65</v>
      </c>
      <c r="G13" s="2113"/>
      <c r="H13" s="2114">
        <v>1</v>
      </c>
      <c r="I13" s="2105" t="str">
        <f>IF(U13="","",INDEX(TERRITORY_MR_LIST,MATCH(U13,TERRITORY_LIST_ID,0)))</f>
        <v>Территория 1</v>
      </c>
      <c r="J13" s="2107" t="s">
        <v>65</v>
      </c>
      <c r="K13" s="602"/>
      <c r="L13" s="527" t="s">
        <v>108</v>
      </c>
      <c r="M13" s="2630" t="s">
        <v>115</v>
      </c>
      <c r="N13" s="812"/>
      <c r="O13" s="1416" t="s">
        <v>116</v>
      </c>
      <c r="P13" s="1413" t="str">
        <f>$E$13</f>
        <v>Водоотведение</v>
      </c>
      <c r="Q13" s="1413" t="str">
        <f>IF($F$13="нет","без дифференциации",$I$13)</f>
        <v>Территория 1</v>
      </c>
      <c r="R13" s="1413" t="str">
        <f>IF($J$13="нет","без дифференциации",M13)</f>
        <v>Водоотведение г. Невельска и с. Колхозное</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119</v>
      </c>
      <c r="L14" s="1729" t="s">
        <v>109</v>
      </c>
      <c r="M14" s="811" t="s">
        <v>120</v>
      </c>
      <c r="N14" s="812"/>
      <c r="O14" s="604" t="s">
        <v>121</v>
      </c>
      <c r="P14" s="604" t="str">
        <f>$E$13</f>
        <v>Водоотведение</v>
      </c>
      <c r="Q14" s="604" t="str">
        <f>IF($F$13="нет","без дифференциации",$I$13)</f>
        <v>Территория 1</v>
      </c>
      <c r="R14" s="604" t="str">
        <f>IF($J$14="нет","без дифференциации",$M$14)</f>
        <v>Водоотведение с. Горнозаводск</v>
      </c>
      <c r="S14" s="604"/>
      <c r="T14" s="604"/>
      <c r="U14" s="605"/>
      <c r="V14" s="604"/>
      <c r="W14" s="604"/>
      <c r="X14" s="595"/>
      <c r="Y14" s="595" t="s">
        <v>118</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119</v>
      </c>
      <c r="L15" s="1729" t="s">
        <v>89</v>
      </c>
      <c r="M15" s="811" t="s">
        <v>122</v>
      </c>
      <c r="N15" s="812"/>
      <c r="O15" s="604" t="s">
        <v>123</v>
      </c>
      <c r="P15" s="604" t="str">
        <f>$E$13</f>
        <v>Водоотведение</v>
      </c>
      <c r="Q15" s="604" t="str">
        <f>IF($F$13="нет","без дифференциации",$I$13)</f>
        <v>Территория 1</v>
      </c>
      <c r="R15" s="604" t="str">
        <f>IF($J$15="нет","без дифференциации",$M$15)</f>
        <v>Водоотведение с. Шебунино</v>
      </c>
      <c r="S15" s="604"/>
      <c r="T15" s="604"/>
      <c r="U15" s="605"/>
      <c r="V15" s="604"/>
      <c r="W15" s="604"/>
      <c r="X15" s="595"/>
      <c r="Y15" s="595" t="s">
        <v>118</v>
      </c>
      <c r="Z15" s="595">
        <v>1705000</v>
      </c>
      <c r="AA15" s="595"/>
      <c r="AB15" s="595"/>
      <c r="AC15" s="595"/>
      <c r="AD15" s="595"/>
      <c r="AE15" s="595"/>
      <c r="AF15" s="595"/>
      <c r="AG15" s="595"/>
      <c r="AH15" s="595"/>
      <c r="AI15" s="595"/>
      <c r="AJ15" s="595"/>
      <c r="AK15" s="595"/>
      <c r="AL15" s="595"/>
      <c r="AM15" s="1853"/>
    </row>
    <row s="1853" customFormat="1" customHeight="1" ht="15.75">
      <c r="A16" s="293"/>
      <c r="B16" s="293"/>
      <c r="C16" s="176"/>
      <c r="D16" s="2108"/>
      <c r="E16" s="2110"/>
      <c r="F16" s="2107"/>
      <c r="G16" s="2113"/>
      <c r="H16" s="2114"/>
      <c r="I16" s="2106"/>
      <c r="J16" s="2107"/>
      <c r="K16" s="421"/>
      <c r="L16" s="177"/>
      <c r="M16" s="607" t="s">
        <v>124</v>
      </c>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s="1853" customFormat="1" customHeight="1" ht="15.75">
      <c r="A17" s="293"/>
      <c r="B17" s="293"/>
      <c r="C17" s="176"/>
      <c r="D17" s="2108"/>
      <c r="E17" s="2111"/>
      <c r="F17" s="2107"/>
      <c r="G17" s="1060"/>
      <c r="H17" s="1061"/>
      <c r="I17" s="580" t="s">
        <v>125</v>
      </c>
      <c r="J17" s="177"/>
      <c r="K17" s="177"/>
      <c r="L17" s="177"/>
      <c r="M17" s="608"/>
      <c r="N17" s="812"/>
      <c r="O17" s="1416"/>
      <c r="P17" s="1413"/>
      <c r="Q17" s="1413"/>
      <c r="R17" s="1413"/>
      <c r="S17" s="1416"/>
      <c r="T17" s="1416"/>
      <c r="U17" s="1266"/>
      <c r="V17" s="1266"/>
      <c r="W17" s="1266"/>
      <c r="X17" s="1266"/>
      <c r="Y17" s="604"/>
      <c r="Z17" s="604"/>
      <c r="AA17" s="604"/>
      <c r="AB17" s="604"/>
      <c r="AC17" s="604"/>
      <c r="AD17" s="604"/>
      <c r="AE17" s="604"/>
      <c r="AF17" s="604"/>
      <c r="AG17" s="604"/>
      <c r="AH17" s="604"/>
      <c r="AI17" s="604"/>
      <c r="AJ17" s="604"/>
      <c r="AK17" s="604"/>
      <c r="AL17" s="604"/>
      <c r="AM17" s="606">
        <v>15</v>
      </c>
    </row>
    <row customHeight="1" ht="15.75">
      <c r="A18" s="609"/>
      <c r="B18" s="135"/>
      <c r="C18" s="806"/>
      <c r="D18" s="421"/>
      <c r="E18" s="571" t="s">
        <v>126</v>
      </c>
      <c r="F18" s="177"/>
      <c r="G18" s="177"/>
      <c r="H18" s="177"/>
      <c r="I18" s="177"/>
      <c r="J18" s="177"/>
      <c r="K18" s="177" t="s">
        <v>22</v>
      </c>
      <c r="L18" s="177"/>
      <c r="M18" s="608"/>
      <c r="N18" s="1627"/>
      <c r="AM18" s="583">
        <v>15</v>
      </c>
    </row>
    <row customHeight="1" ht="11.25" hidden="1">
      <c r="A19" s="583" t="s">
        <v>81</v>
      </c>
      <c r="B19" s="583">
        <v>0</v>
      </c>
      <c r="C19" s="583">
        <v>3</v>
      </c>
      <c r="D19" s="583">
        <v>4</v>
      </c>
      <c r="E19" s="583">
        <v>44</v>
      </c>
      <c r="F19" s="583">
        <v>6</v>
      </c>
      <c r="G19" s="583">
        <v>4</v>
      </c>
      <c r="H19" s="583">
        <v>5</v>
      </c>
      <c r="I19" s="583">
        <v>52</v>
      </c>
      <c r="J19" s="583">
        <v>6</v>
      </c>
      <c r="K19" s="583">
        <v>3</v>
      </c>
      <c r="L19" s="583">
        <v>6</v>
      </c>
      <c r="M19" s="583">
        <v>56</v>
      </c>
      <c r="N19" s="584">
        <v>8</v>
      </c>
      <c r="O19" s="1413">
        <v>0</v>
      </c>
      <c r="P19" s="1413">
        <v>0</v>
      </c>
      <c r="Q19" s="1413">
        <v>0</v>
      </c>
      <c r="R19" s="1413">
        <v>0</v>
      </c>
      <c r="S19" s="1413">
        <v>0</v>
      </c>
      <c r="T19" s="1413">
        <v>0</v>
      </c>
      <c r="U19" s="1263">
        <v>0</v>
      </c>
      <c r="V19" s="1263">
        <v>0</v>
      </c>
      <c r="W19" s="1263">
        <v>0</v>
      </c>
      <c r="X19" s="1263">
        <v>0</v>
      </c>
      <c r="Y19" s="584">
        <v>0</v>
      </c>
      <c r="Z19" s="584">
        <v>0</v>
      </c>
      <c r="AA19" s="584">
        <v>0</v>
      </c>
      <c r="AB19" s="584">
        <v>0</v>
      </c>
      <c r="AC19" s="584">
        <v>0</v>
      </c>
      <c r="AD19" s="584">
        <v>0</v>
      </c>
      <c r="AE19" s="584">
        <v>0</v>
      </c>
      <c r="AF19" s="584">
        <v>0</v>
      </c>
      <c r="AG19" s="584">
        <v>0</v>
      </c>
      <c r="AH19" s="584">
        <v>0</v>
      </c>
      <c r="AI19" s="584">
        <v>0</v>
      </c>
      <c r="AJ19" s="584">
        <v>0</v>
      </c>
      <c r="AK19" s="584">
        <v>0</v>
      </c>
      <c r="AL19" s="584">
        <v>8</v>
      </c>
      <c r="AM19"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A3068-878E-71A8-ACD8-0C8D51EA9E0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"Невельские коммунальные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127</v>
      </c>
      <c r="F9" s="2103"/>
      <c r="G9" s="2127" t="s">
        <v>104</v>
      </c>
      <c r="H9" s="2127" t="s">
        <v>87</v>
      </c>
      <c r="I9" s="2127"/>
      <c r="J9" s="2127" t="s">
        <v>128</v>
      </c>
      <c r="K9" s="2155" t="s">
        <v>129</v>
      </c>
      <c r="L9" s="2155"/>
      <c r="M9" s="2155"/>
      <c r="N9" s="2155"/>
      <c r="O9" s="2155" t="s">
        <v>130</v>
      </c>
      <c r="P9" s="2155"/>
      <c r="Q9" s="2155"/>
      <c r="R9" s="2155"/>
      <c r="S9" s="2155" t="s">
        <v>131</v>
      </c>
      <c r="T9" s="2155"/>
      <c r="U9" s="2155"/>
      <c r="V9" s="2155"/>
      <c r="W9" s="2127" t="s">
        <v>132</v>
      </c>
      <c r="AR9" s="104">
        <v>27</v>
      </c>
    </row>
    <row customHeight="1" ht="31.5">
      <c r="D10" s="2127"/>
      <c r="E10" s="1284" t="s">
        <v>88</v>
      </c>
      <c r="F10" s="1284" t="s">
        <v>133</v>
      </c>
      <c r="G10" s="2127"/>
      <c r="H10" s="2127"/>
      <c r="I10" s="2127"/>
      <c r="J10" s="2127"/>
      <c r="K10" s="110" t="s">
        <v>107</v>
      </c>
      <c r="L10" s="2127" t="s">
        <v>87</v>
      </c>
      <c r="M10" s="2127"/>
      <c r="N10" s="110" t="s">
        <v>134</v>
      </c>
      <c r="O10" s="110" t="s">
        <v>107</v>
      </c>
      <c r="P10" s="2127" t="s">
        <v>87</v>
      </c>
      <c r="Q10" s="2127"/>
      <c r="R10" s="110" t="s">
        <v>134</v>
      </c>
      <c r="S10" s="283" t="s">
        <v>107</v>
      </c>
      <c r="T10" s="2127" t="s">
        <v>87</v>
      </c>
      <c r="U10" s="2127"/>
      <c r="V10" s="283" t="s">
        <v>88</v>
      </c>
      <c r="W10" s="2127"/>
      <c r="Z10" s="1259" t="s">
        <v>135</v>
      </c>
      <c r="AA10" s="1259" t="s">
        <v>136</v>
      </c>
      <c r="AB10" s="1259" t="s">
        <v>137</v>
      </c>
      <c r="AC10" s="1259" t="s">
        <v>138</v>
      </c>
      <c r="AD10" s="1259" t="s">
        <v>139</v>
      </c>
      <c r="AE10" s="1259" t="s">
        <v>140</v>
      </c>
      <c r="AF10" s="1259" t="s">
        <v>141</v>
      </c>
      <c r="AG10" s="1259" t="s">
        <v>142</v>
      </c>
      <c r="AH10" s="1259" t="s">
        <v>143</v>
      </c>
      <c r="AI10" s="1259" t="s">
        <v>144</v>
      </c>
      <c r="AJ10" s="1259" t="s">
        <v>145</v>
      </c>
      <c r="AK10" s="1259" t="s">
        <v>146</v>
      </c>
      <c r="AL10" s="1259" t="s">
        <v>147</v>
      </c>
      <c r="AM10" s="1259" t="s">
        <v>148</v>
      </c>
      <c r="AN10" s="1259" t="s">
        <v>149</v>
      </c>
      <c r="AO10" s="1259" t="s">
        <v>150</v>
      </c>
      <c r="AP10" s="1259" t="s">
        <v>151</v>
      </c>
      <c r="AQ10" s="1259" t="s">
        <v>152</v>
      </c>
      <c r="AR10" s="104">
        <v>30</v>
      </c>
    </row>
    <row s="1624" customFormat="1" customHeight="1" ht="12" hidden="1">
      <c r="D11" s="1249" t="s">
        <v>108</v>
      </c>
      <c r="E11" s="1249" t="s">
        <v>109</v>
      </c>
      <c r="F11" s="1249"/>
      <c r="G11" s="1249" t="s">
        <v>89</v>
      </c>
      <c r="H11" s="2156" t="s">
        <v>98</v>
      </c>
      <c r="I11" s="2156"/>
      <c r="J11" s="1249" t="s">
        <v>91</v>
      </c>
      <c r="K11" s="1249" t="s">
        <v>92</v>
      </c>
      <c r="L11" s="2156" t="s">
        <v>110</v>
      </c>
      <c r="M11" s="2156"/>
      <c r="N11" s="1249" t="s">
        <v>153</v>
      </c>
      <c r="O11" s="1249" t="s">
        <v>154</v>
      </c>
      <c r="P11" s="2156" t="s">
        <v>155</v>
      </c>
      <c r="Q11" s="2156"/>
      <c r="R11" s="1249" t="s">
        <v>156</v>
      </c>
      <c r="S11" s="1249" t="s">
        <v>155</v>
      </c>
      <c r="T11" s="2156" t="s">
        <v>156</v>
      </c>
      <c r="U11" s="2156"/>
      <c r="V11" s="1249" t="s">
        <v>157</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165</v>
      </c>
      <c r="AD18" s="1267" t="s">
        <v>166</v>
      </c>
      <c r="AE18" s="1267" t="s">
        <v>167</v>
      </c>
      <c r="AF18" s="1267" t="s">
        <v>168</v>
      </c>
      <c r="AG18" s="1267" t="s">
        <v>169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165</v>
      </c>
      <c r="AD23" s="1267" t="s">
        <v>166</v>
      </c>
      <c r="AE23" s="1267" t="s">
        <v>167</v>
      </c>
      <c r="AF23" s="1267" t="s">
        <v>168</v>
      </c>
      <c r="AG23" s="1267" t="s">
        <v>169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11476-9038-C3BF-8DCD-6477FF30C4D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"Невельские коммунальные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127</v>
      </c>
      <c r="G8" s="2193"/>
      <c r="H8" s="2192" t="s">
        <v>87</v>
      </c>
      <c r="I8" s="2193"/>
      <c r="J8" s="2127" t="s">
        <v>128</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88</v>
      </c>
      <c r="G9" s="2175" t="s">
        <v>133</v>
      </c>
      <c r="H9" s="2194"/>
      <c r="I9" s="2195"/>
      <c r="J9" s="2101"/>
      <c r="K9" s="1559"/>
      <c r="L9" s="2127" t="s">
        <v>291</v>
      </c>
      <c r="M9" s="2101"/>
      <c r="N9" s="2192" t="s">
        <v>87</v>
      </c>
      <c r="O9" s="2193"/>
      <c r="P9" s="2127" t="s">
        <v>134</v>
      </c>
      <c r="Q9" s="1556"/>
      <c r="R9" s="2127" t="s">
        <v>291</v>
      </c>
      <c r="S9" s="2101"/>
      <c r="T9" s="2192" t="s">
        <v>87</v>
      </c>
      <c r="U9" s="2193"/>
      <c r="V9" s="2127" t="s">
        <v>134</v>
      </c>
      <c r="W9" s="1556"/>
      <c r="X9" s="2127" t="s">
        <v>291</v>
      </c>
      <c r="Y9" s="2101"/>
      <c r="Z9" s="2192" t="s">
        <v>87</v>
      </c>
      <c r="AA9" s="2193"/>
      <c r="AB9" s="2127" t="s">
        <v>292</v>
      </c>
      <c r="AC9" s="1556"/>
      <c r="AD9" s="2127" t="s">
        <v>291</v>
      </c>
      <c r="AE9" s="2101"/>
      <c r="AF9" s="2192" t="s">
        <v>87</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135</v>
      </c>
      <c r="BM10" s="293">
        <v>23</v>
      </c>
    </row>
    <row customHeight="1" ht="15">
      <c r="D11" s="2183" t="s">
        <v>108</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98</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6DB3E-29B8-2DE5-D6D8-C120DCFE713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Муниципальное унитарное предприятие "Невельские коммунальные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87</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307</v>
      </c>
      <c r="F11" s="1011" t="str">
        <f>IF(region_name="","",region_name)</f>
        <v>Сахалинская область</v>
      </c>
      <c r="G11" s="1012" t="s">
        <v>308</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6505011534</v>
      </c>
      <c r="G14" s="1012" t="s">
        <v>312</v>
      </c>
      <c r="H14" s="475"/>
      <c r="J14" s="455">
        <v>0</v>
      </c>
    </row>
    <row customHeight="1" ht="22.5" hidden="1">
      <c r="A15" s="457"/>
      <c r="B15" s="502"/>
      <c r="C15" s="457"/>
      <c r="D15" s="1009" t="s">
        <v>313</v>
      </c>
      <c r="E15" s="1010" t="s">
        <v>314</v>
      </c>
      <c r="F15" s="1011" t="str">
        <f>IF(kpp="","",kpp)</f>
        <v>650501001</v>
      </c>
      <c r="G15" s="1012" t="s">
        <v>315</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22</v>
      </c>
      <c r="G20" s="474"/>
      <c r="H20" s="475"/>
      <c r="I20" s="852"/>
      <c r="J20" s="455">
        <v>0</v>
      </c>
    </row>
    <row customHeight="1" ht="22.5" hidden="1">
      <c r="A21" s="2202"/>
      <c r="B21" s="502"/>
      <c r="C21" s="2213"/>
      <c r="D21" s="440" t="str">
        <f>D19&amp;".2"</f>
        <v>5.1.2</v>
      </c>
      <c r="E21" s="439" t="s">
        <v>320</v>
      </c>
      <c r="F21" s="1733" t="s">
        <v>22</v>
      </c>
      <c r="G21" s="444" t="s">
        <v>321</v>
      </c>
      <c r="H21" s="475"/>
      <c r="I21" s="852"/>
      <c r="J21" s="455">
        <v>0</v>
      </c>
    </row>
    <row customHeight="1" ht="22.5" hidden="1">
      <c r="A22" s="2202"/>
      <c r="B22" s="502"/>
      <c r="C22" s="2213"/>
      <c r="D22" s="440" t="str">
        <f>D19&amp;".3"</f>
        <v>5.1.3</v>
      </c>
      <c r="E22" s="439" t="s">
        <v>322</v>
      </c>
      <c r="F22" s="881" t="s">
        <v>22</v>
      </c>
      <c r="G22" s="474"/>
      <c r="H22" s="475"/>
      <c r="I22" s="852"/>
      <c r="J22" s="455">
        <v>0</v>
      </c>
    </row>
    <row customHeight="1" ht="22.5" hidden="1">
      <c r="A23" s="2202"/>
      <c r="B23" s="502"/>
      <c r="C23" s="2213"/>
      <c r="D23" s="440" t="str">
        <f>D19&amp;".4"</f>
        <v>5.1.4</v>
      </c>
      <c r="E23" s="439" t="s">
        <v>323</v>
      </c>
      <c r="F23" s="881" t="s">
        <v>22</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89</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0B618-5358-20BE-0A83-9ECE6F6981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"Невельские коммунальные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37DBA-01BF-8288-C288-A00723C2BA7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108</v>
      </c>
      <c r="E2" s="2235"/>
      <c r="F2" s="1625"/>
      <c r="G2" s="1620" t="s">
        <v>108</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Муниципальное унитарное предприятие "Невельские коммунальные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87</v>
      </c>
      <c r="E11" s="2223" t="s">
        <v>104</v>
      </c>
      <c r="F11" s="2192" t="s">
        <v>87</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126</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287C8-069C-D491-EC1F-5A182D733B7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"Невельские коммунальные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87</v>
      </c>
      <c r="F8" s="823"/>
      <c r="G8" s="465" t="s">
        <v>85</v>
      </c>
      <c r="H8" s="465" t="s">
        <v>86</v>
      </c>
      <c r="I8" s="414" t="s">
        <v>84</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B6367-8555-5B28-562E-08EE1B4A08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C11C8-348A-4F98-C5CE-8D0FB55378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7BE68-2CE8-A9E1-C475-BF39B8A641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27228-8D69-69BD-8938-6595B98843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99286-10E8-7EE2-B182-0CC39BD63A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99D38-1AA8-5BC6-E7B5-D339BA7662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8A42A-26F8-C9E5-B6B8-2E92CC852B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0E8A8-ABF8-EB89-D6C8-8179E76F3A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CC908-9095-7D98-561B-C841B6E8F46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"Невельские коммунальные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87</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458</v>
      </c>
      <c r="Y44" s="2312" t="s">
        <v>459</v>
      </c>
      <c r="Z44" s="2312"/>
      <c r="AA44" s="2312"/>
      <c r="AB44" s="2312"/>
      <c r="AC44" s="2294" t="s">
        <v>439</v>
      </c>
      <c r="AD44" s="2611"/>
      <c r="AE44" s="2314"/>
      <c r="AF44" s="2278"/>
      <c r="AG44" s="2294" t="s">
        <v>458</v>
      </c>
      <c r="AH44" s="2312" t="s">
        <v>459</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449</v>
      </c>
      <c r="AD46" s="2321" t="s">
        <v>450</v>
      </c>
      <c r="AE46" s="2322"/>
      <c r="AF46" s="2278"/>
      <c r="AG46" s="2325"/>
      <c r="AH46" s="2318"/>
      <c r="AI46" s="2317" t="s">
        <v>462</v>
      </c>
      <c r="AJ46" s="2270" t="s">
        <v>463</v>
      </c>
      <c r="AK46" s="2271"/>
      <c r="AL46" s="2317" t="s">
        <v>449</v>
      </c>
      <c r="AM46" s="2321" t="s">
        <v>450</v>
      </c>
      <c r="AN46" s="2322"/>
      <c r="AO46" s="2278"/>
      <c r="AP46" s="2281"/>
      <c r="AQ46" s="2127"/>
      <c r="AW46" s="1155">
        <v>26</v>
      </c>
    </row>
    <row customHeight="1" ht="65.25">
      <c r="A47" s="1259"/>
      <c r="B47" s="1259" t="s">
        <v>140</v>
      </c>
      <c r="C47" s="1259" t="s">
        <v>141</v>
      </c>
      <c r="D47" s="1259" t="s">
        <v>142</v>
      </c>
      <c r="E47" s="1310" t="s">
        <v>440</v>
      </c>
      <c r="F47" s="1310" t="s">
        <v>441</v>
      </c>
      <c r="G47" s="1310" t="s">
        <v>442</v>
      </c>
      <c r="H47" s="1310" t="s">
        <v>443</v>
      </c>
      <c r="I47" s="1310" t="s">
        <v>444</v>
      </c>
      <c r="J47" s="1310" t="s">
        <v>445</v>
      </c>
      <c r="K47" s="1310" t="s">
        <v>446</v>
      </c>
      <c r="L47" s="1310" t="s">
        <v>464</v>
      </c>
      <c r="M47" s="1310" t="s">
        <v>421</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455</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418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419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35AC1-C4F8-629E-31B8-F886FC6BA90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472</v>
      </c>
      <c r="AE23" s="1507" t="s">
        <v>473</v>
      </c>
      <c r="AF23" s="1507" t="s">
        <v>472</v>
      </c>
      <c r="AI23" s="1507" t="s">
        <v>474</v>
      </c>
      <c r="AJ23" s="1507" t="s">
        <v>472</v>
      </c>
      <c r="AM23" s="1507" t="s">
        <v>475</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"Невельские коммунальные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87</v>
      </c>
      <c r="T40" s="2209" t="s">
        <v>476</v>
      </c>
      <c r="U40" s="301"/>
      <c r="V40" s="2275"/>
      <c r="W40" s="2275"/>
      <c r="X40" s="2275"/>
      <c r="Y40" s="2275"/>
      <c r="Z40" s="2276"/>
      <c r="AA40" s="2336" t="s">
        <v>433</v>
      </c>
      <c r="AB40" s="2328" t="s">
        <v>477</v>
      </c>
      <c r="AC40" s="2291"/>
      <c r="AD40" s="2291"/>
      <c r="AE40" s="2329"/>
      <c r="AF40" s="2291" t="s">
        <v>478</v>
      </c>
      <c r="AG40" s="2291"/>
      <c r="AH40" s="2291"/>
      <c r="AI40" s="2329"/>
      <c r="AJ40" s="2328" t="s">
        <v>479</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480</v>
      </c>
      <c r="W41" s="2127"/>
      <c r="X41" s="2294" t="s">
        <v>439</v>
      </c>
      <c r="Y41" s="2313"/>
      <c r="Z41" s="2314"/>
      <c r="AA41" s="2337"/>
      <c r="AB41" s="2330"/>
      <c r="AC41" s="2331"/>
      <c r="AD41" s="2331"/>
      <c r="AE41" s="2332"/>
      <c r="AF41" s="2331"/>
      <c r="AG41" s="2331"/>
      <c r="AH41" s="2331"/>
      <c r="AI41" s="2332"/>
      <c r="AJ41" s="2330"/>
      <c r="AK41" s="2331"/>
      <c r="AL41" s="2331"/>
      <c r="AM41" s="2331"/>
      <c r="AN41" s="2127" t="s">
        <v>480</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140</v>
      </c>
      <c r="C43" s="1370" t="s">
        <v>141</v>
      </c>
      <c r="D43" s="1370" t="s">
        <v>142</v>
      </c>
      <c r="E43" s="1364" t="s">
        <v>440</v>
      </c>
      <c r="F43" s="1364" t="s">
        <v>441</v>
      </c>
      <c r="G43" s="1364" t="s">
        <v>442</v>
      </c>
      <c r="H43" s="1364" t="s">
        <v>443</v>
      </c>
      <c r="I43" s="1364" t="s">
        <v>444</v>
      </c>
      <c r="J43" s="1364" t="s">
        <v>445</v>
      </c>
      <c r="K43" s="1364" t="s">
        <v>446</v>
      </c>
      <c r="L43" s="1364" t="s">
        <v>421</v>
      </c>
      <c r="Q43" s="291"/>
      <c r="R43" s="376"/>
      <c r="S43" s="2273"/>
      <c r="T43" s="2209"/>
      <c r="U43" s="302"/>
      <c r="V43" s="1330" t="s">
        <v>481</v>
      </c>
      <c r="W43" s="1330" t="s">
        <v>482</v>
      </c>
      <c r="X43" s="1338" t="s">
        <v>449</v>
      </c>
      <c r="Y43" s="2270" t="s">
        <v>450</v>
      </c>
      <c r="Z43" s="2271"/>
      <c r="AA43" s="2338"/>
      <c r="AB43" s="2333"/>
      <c r="AC43" s="2334"/>
      <c r="AD43" s="2334"/>
      <c r="AE43" s="2335"/>
      <c r="AF43" s="2334"/>
      <c r="AG43" s="2334"/>
      <c r="AH43" s="2334"/>
      <c r="AI43" s="2335"/>
      <c r="AJ43" s="2333"/>
      <c r="AK43" s="2334"/>
      <c r="AL43" s="2334"/>
      <c r="AM43" s="2335"/>
      <c r="AN43" s="1860" t="s">
        <v>481</v>
      </c>
      <c r="AO43" s="1860" t="s">
        <v>482</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483</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418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419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9B791-DE88-72E8-B3D8-D7FC3CAEE6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492</v>
      </c>
      <c r="W38" s="2262" t="s">
        <v>438</v>
      </c>
      <c r="X38" s="2263"/>
      <c r="Y38" s="2262" t="s">
        <v>439</v>
      </c>
      <c r="Z38" s="2269"/>
      <c r="AA38" s="2263"/>
      <c r="AB38" s="2278"/>
      <c r="AC38" s="13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352" t="s">
        <v>495</v>
      </c>
      <c r="W39" s="1222" t="s">
        <v>496</v>
      </c>
      <c r="X39" s="1222" t="s">
        <v>497</v>
      </c>
      <c r="Y39" s="1357" t="s">
        <v>449</v>
      </c>
      <c r="Z39" s="2270" t="s">
        <v>450</v>
      </c>
      <c r="AA39" s="2271"/>
      <c r="AB39" s="2279"/>
      <c r="AC39" s="1352" t="s">
        <v>495</v>
      </c>
      <c r="AD39" s="1222" t="s">
        <v>496</v>
      </c>
      <c r="AE39" s="1222" t="s">
        <v>497</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498</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229</v>
      </c>
      <c r="B46" s="1363" t="s">
        <v>230</v>
      </c>
      <c r="C46" s="1363" t="s">
        <v>231</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498</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76748-8449-B208-62A8-3F45B6FBCC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234</v>
      </c>
      <c r="B46" s="1363" t="s">
        <v>235</v>
      </c>
      <c r="C46" s="1363" t="s">
        <v>236</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EA4C2-201F-9994-E5D8-5BA7DFF1FA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239</v>
      </c>
      <c r="B46" s="1363" t="s">
        <v>240</v>
      </c>
      <c r="C46" s="1363" t="s">
        <v>241</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B8A28-D0DD-7458-DD78-D872475C34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501</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244</v>
      </c>
      <c r="B46" s="1363" t="s">
        <v>245</v>
      </c>
      <c r="C46" s="1363" t="s">
        <v>246</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5216C-91DB-A913-D475-E630870F794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473</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87</v>
      </c>
      <c r="T37" s="2209" t="s">
        <v>502</v>
      </c>
      <c r="U37" s="337"/>
      <c r="V37" s="2275"/>
      <c r="W37" s="2275"/>
      <c r="X37" s="2275"/>
      <c r="Y37" s="2275"/>
      <c r="Z37" s="2275"/>
      <c r="AA37" s="2209" t="s">
        <v>433</v>
      </c>
      <c r="AB37" s="2208" t="s">
        <v>503</v>
      </c>
      <c r="AC37" s="2208" t="s">
        <v>477</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480</v>
      </c>
      <c r="W38" s="2127"/>
      <c r="X38" s="2294" t="s">
        <v>439</v>
      </c>
      <c r="Y38" s="2313"/>
      <c r="Z38" s="2313"/>
      <c r="AA38" s="2209"/>
      <c r="AB38" s="2208"/>
      <c r="AC38" s="2208"/>
      <c r="AD38" s="2103" t="s">
        <v>480</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140</v>
      </c>
      <c r="C40" s="1266" t="s">
        <v>141</v>
      </c>
      <c r="D40" s="1266" t="s">
        <v>142</v>
      </c>
      <c r="E40" s="1310" t="s">
        <v>440</v>
      </c>
      <c r="F40" s="1310" t="s">
        <v>441</v>
      </c>
      <c r="G40" s="1310" t="s">
        <v>442</v>
      </c>
      <c r="H40" s="1310" t="s">
        <v>443</v>
      </c>
      <c r="I40" s="1310" t="s">
        <v>444</v>
      </c>
      <c r="J40" s="1310" t="s">
        <v>445</v>
      </c>
      <c r="K40" s="1310" t="s">
        <v>446</v>
      </c>
      <c r="L40" s="1310" t="s">
        <v>421</v>
      </c>
      <c r="Q40" s="291"/>
      <c r="R40" s="376"/>
      <c r="S40" s="2273"/>
      <c r="T40" s="2209"/>
      <c r="U40" s="302"/>
      <c r="V40" s="1950" t="s">
        <v>481</v>
      </c>
      <c r="W40" s="1950" t="s">
        <v>482</v>
      </c>
      <c r="X40" s="1938" t="s">
        <v>449</v>
      </c>
      <c r="Y40" s="2270" t="s">
        <v>450</v>
      </c>
      <c r="Z40" s="2320"/>
      <c r="AA40" s="2209"/>
      <c r="AB40" s="2208"/>
      <c r="AC40" s="2208"/>
      <c r="AD40" s="1968" t="s">
        <v>481</v>
      </c>
      <c r="AE40" s="1959" t="s">
        <v>482</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483</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418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419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419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ECBA8-5E28-9B18-BF28-2934F699F0E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48" t="s">
        <v>481</v>
      </c>
      <c r="W44" s="1448" t="s">
        <v>482</v>
      </c>
      <c r="X44" s="1448" t="s">
        <v>481</v>
      </c>
      <c r="Y44" s="1448" t="s">
        <v>482</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518</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9EBC6-5568-CC78-4BD8-72F07EFB54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269</v>
      </c>
      <c r="B46" s="1363" t="s">
        <v>270</v>
      </c>
      <c r="C46" s="1363" t="s">
        <v>271</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535D2-9C78-9BEE-0708-CAAE5DC169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2C138-D798-BA09-E088-B32D78DC9E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2AB78-4363-D708-BD6F-0E4D732959F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254</v>
      </c>
      <c r="B47" s="1363" t="s">
        <v>255</v>
      </c>
      <c r="C47" s="1363" t="s">
        <v>256</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57639-3305-CD28-ECF8-65C5541D0F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382EC-D118-35D8-45C7-5440569A64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02DD8-1B78-C332-5D89-DD1B6476A5C4}"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customHeight="1" ht="22.5" hidden="1">
      <c r="J1" s="1635"/>
      <c r="K1" s="1635"/>
      <c r="AH1" s="1631" t="s">
        <v>14</v>
      </c>
    </row>
    <row customHeight="1" ht="23.25" hidden="1">
      <c r="B2" s="2099"/>
      <c r="C2" s="1167" t="s">
        <v>548</v>
      </c>
      <c r="D2" s="1638"/>
      <c r="E2" s="546">
        <f>B2</f>
        <v>0</v>
      </c>
      <c r="F2" s="547"/>
      <c r="G2" s="1646" t="s">
        <v>549</v>
      </c>
      <c r="H2" s="1646" t="s">
        <v>549</v>
      </c>
      <c r="I2" s="1646" t="s">
        <v>549</v>
      </c>
      <c r="J2" s="2312" t="s">
        <v>549</v>
      </c>
      <c r="K2" s="2312" t="s">
        <v>549</v>
      </c>
      <c r="L2" s="289" t="s">
        <v>550</v>
      </c>
      <c r="M2" s="543"/>
      <c r="AH2" s="1631">
        <v>0</v>
      </c>
    </row>
    <row s="1642" customFormat="1" customHeight="1" ht="0.75" hidden="1">
      <c r="B3" s="2099"/>
      <c r="C3" s="1167"/>
      <c r="D3" s="548"/>
      <c r="E3" s="549"/>
      <c r="F3" s="550" t="s">
        <v>551</v>
      </c>
      <c r="G3" s="551"/>
      <c r="H3" s="551">
        <f>H4*H5+H7</f>
        <v>0</v>
      </c>
      <c r="I3" s="551">
        <f>I4*I5+I6</f>
        <v>0</v>
      </c>
      <c r="J3" s="1373">
        <f>J4*J5+J7</f>
        <v>0</v>
      </c>
      <c r="K3" s="1373">
        <f>K4*K5+K7</f>
        <v>0</v>
      </c>
      <c r="L3" s="552"/>
      <c r="AH3" s="1636">
        <v>0</v>
      </c>
    </row>
    <row customHeight="1" ht="23.25" hidden="1">
      <c r="B4" s="2099"/>
      <c r="C4" s="1167"/>
      <c r="D4" s="1638"/>
      <c r="E4" s="546" t="str">
        <f>B2&amp;".1"</f>
        <v>.1</v>
      </c>
      <c r="F4" s="553" t="s">
        <v>552</v>
      </c>
      <c r="G4" s="554"/>
      <c r="H4" s="541"/>
      <c r="I4" s="541"/>
      <c r="J4" s="751"/>
      <c r="K4" s="751"/>
      <c r="L4" s="289" t="s">
        <v>553</v>
      </c>
      <c r="M4" s="543"/>
      <c r="AH4" s="1631">
        <v>0</v>
      </c>
    </row>
    <row customHeight="1" ht="18.75" hidden="1">
      <c r="B5" s="2099"/>
      <c r="C5" s="1167"/>
      <c r="D5" s="1638"/>
      <c r="E5" s="546" t="str">
        <f>B2&amp;".2"</f>
        <v>.2</v>
      </c>
      <c r="F5" s="553" t="s">
        <v>554</v>
      </c>
      <c r="G5" s="1646" t="s">
        <v>555</v>
      </c>
      <c r="H5" s="541"/>
      <c r="I5" s="541"/>
      <c r="J5" s="751"/>
      <c r="K5" s="751"/>
      <c r="L5" s="289"/>
      <c r="M5" s="543"/>
      <c r="AH5" s="1631">
        <v>0</v>
      </c>
    </row>
    <row customHeight="1" ht="18.75" hidden="1">
      <c r="B6" s="2099"/>
      <c r="C6" s="1167"/>
      <c r="D6" s="1638"/>
      <c r="E6" s="546" t="str">
        <f>B2&amp;".3"</f>
        <v>.3</v>
      </c>
      <c r="F6" s="553" t="s">
        <v>556</v>
      </c>
      <c r="G6" s="1646" t="s">
        <v>555</v>
      </c>
      <c r="H6" s="541"/>
      <c r="I6" s="541"/>
      <c r="J6" s="751"/>
      <c r="K6" s="751"/>
      <c r="L6" s="289"/>
      <c r="M6" s="543"/>
      <c r="AH6" s="1631">
        <v>0</v>
      </c>
    </row>
    <row customHeight="1" ht="18.75" hidden="1">
      <c r="B7" s="2099"/>
      <c r="C7" s="1167"/>
      <c r="D7" s="1638"/>
      <c r="E7" s="546" t="str">
        <f>B2&amp;".4"</f>
        <v>.4</v>
      </c>
      <c r="F7" s="553" t="s">
        <v>557</v>
      </c>
      <c r="G7" s="1646" t="s">
        <v>549</v>
      </c>
      <c r="H7" s="555"/>
      <c r="I7" s="555"/>
      <c r="J7" s="555"/>
      <c r="K7" s="555"/>
      <c r="L7" s="289"/>
      <c r="M7" s="543"/>
      <c r="AH7" s="1631">
        <v>0</v>
      </c>
    </row>
    <row s="1366" customFormat="1" customHeight="1" ht="11.25" hidden="1">
      <c r="A8" s="987"/>
      <c r="C8" s="1636"/>
      <c r="D8" s="537"/>
      <c r="H8" s="1160">
        <v>4</v>
      </c>
      <c r="I8" s="1160">
        <v>4</v>
      </c>
      <c r="J8" s="1366">
        <v>4</v>
      </c>
      <c r="K8" s="1366">
        <v>4</v>
      </c>
      <c r="N8" s="1636"/>
      <c r="O8" s="1636"/>
      <c r="T8" s="1636"/>
      <c r="AH8" s="1160">
        <v>0</v>
      </c>
    </row>
    <row s="1366" customFormat="1" customHeight="1" ht="22.5" hidden="1">
      <c r="A9" s="987"/>
      <c r="C9" s="1636"/>
      <c r="D9" s="538"/>
      <c r="E9" s="1648"/>
      <c r="F9" s="540"/>
      <c r="G9" s="1646" t="s">
        <v>555</v>
      </c>
      <c r="H9" s="541"/>
      <c r="I9" s="541"/>
      <c r="J9" s="751"/>
      <c r="K9" s="751"/>
      <c r="L9" s="542" t="s">
        <v>558</v>
      </c>
      <c r="M9" s="543"/>
      <c r="N9" s="1636"/>
      <c r="O9" s="1636"/>
      <c r="T9" s="1636"/>
      <c r="W9" s="544"/>
      <c r="AC9" s="1632"/>
      <c r="AD9" s="1632"/>
      <c r="AE9" s="1632"/>
      <c r="AF9" s="1632"/>
      <c r="AG9" s="1632"/>
      <c r="AH9" s="1160">
        <v>0</v>
      </c>
    </row>
    <row customHeight="1" ht="11.25" hidden="1">
      <c r="J10" s="1635"/>
      <c r="K10" s="1635"/>
      <c r="AH10" s="1631">
        <v>0</v>
      </c>
    </row>
    <row customHeight="1" ht="18.75" hidden="1">
      <c r="D11" s="1638"/>
      <c r="E11" s="546"/>
      <c r="F11" s="540"/>
      <c r="G11" s="1646" t="s">
        <v>559</v>
      </c>
      <c r="H11" s="541"/>
      <c r="I11" s="541"/>
      <c r="J11" s="751"/>
      <c r="K11" s="751"/>
      <c r="L11" s="289" t="s">
        <v>560</v>
      </c>
      <c r="M11" s="543"/>
      <c r="AH11" s="1631">
        <v>0</v>
      </c>
    </row>
    <row customHeight="1" ht="11.25" hidden="1">
      <c r="J12" s="1635"/>
      <c r="K12" s="1635"/>
      <c r="AH12" s="1631">
        <v>0</v>
      </c>
    </row>
    <row customHeight="1" ht="22.5" hidden="1">
      <c r="D13" s="1638"/>
      <c r="E13" s="546"/>
      <c r="F13" s="540"/>
      <c r="G13" s="969" t="s">
        <v>561</v>
      </c>
      <c r="H13" s="545"/>
      <c r="I13" s="545"/>
      <c r="J13" s="545"/>
      <c r="K13" s="545"/>
      <c r="L13" s="745" t="s">
        <v>562</v>
      </c>
      <c r="M13" s="543"/>
      <c r="AH13" s="1631">
        <v>0</v>
      </c>
    </row>
    <row customHeight="1" ht="11.25" hidden="1">
      <c r="J14" s="1635"/>
      <c r="K14" s="1635"/>
      <c r="AH14" s="1631">
        <v>0</v>
      </c>
    </row>
    <row customHeight="1" ht="22.5" hidden="1">
      <c r="D15" s="1638"/>
      <c r="E15" s="546"/>
      <c r="F15" s="540"/>
      <c r="G15" s="1646" t="s">
        <v>563</v>
      </c>
      <c r="H15" s="545"/>
      <c r="I15" s="545"/>
      <c r="J15" s="545"/>
      <c r="K15" s="545"/>
      <c r="L15" s="289" t="s">
        <v>564</v>
      </c>
      <c r="M15" s="543"/>
      <c r="AH15" s="1631">
        <v>0</v>
      </c>
    </row>
    <row customHeight="1" ht="11.25" hidden="1">
      <c r="J16" s="1635"/>
      <c r="K16" s="1635"/>
      <c r="AH16" s="1631">
        <v>0</v>
      </c>
    </row>
    <row customHeight="1" ht="22.5" hidden="1">
      <c r="D17" s="1638"/>
      <c r="E17" s="546"/>
      <c r="F17" s="540"/>
      <c r="G17" s="1646" t="s">
        <v>565</v>
      </c>
      <c r="H17" s="545"/>
      <c r="I17" s="545"/>
      <c r="J17" s="545"/>
      <c r="K17" s="545"/>
      <c r="L17" s="289" t="s">
        <v>566</v>
      </c>
      <c r="M17" s="543"/>
      <c r="AH17" s="1631">
        <v>0</v>
      </c>
    </row>
    <row customHeight="1" ht="11.25" hidden="1">
      <c r="J18" s="1635"/>
      <c r="K18" s="1635"/>
      <c r="AH18" s="1631">
        <v>0</v>
      </c>
    </row>
    <row s="1632" customFormat="1" customHeight="1" ht="11.25" hidden="1">
      <c r="A19" s="987"/>
      <c r="B19" s="1160"/>
      <c r="C19" s="1636"/>
      <c r="D19" s="362"/>
      <c r="J19" s="1632"/>
      <c r="K19" s="1632"/>
      <c r="L19" s="1632">
        <v>4</v>
      </c>
      <c r="M19" s="1160"/>
      <c r="N19" s="1636"/>
      <c r="O19" s="1636"/>
      <c r="P19" s="1160"/>
      <c r="Q19" s="1160"/>
      <c r="R19" s="1160"/>
      <c r="S19" s="1160"/>
      <c r="T19" s="1636"/>
      <c r="U19" s="1160"/>
      <c r="V19" s="1160"/>
      <c r="W19" s="544"/>
      <c r="X19" s="1160"/>
      <c r="Y19" s="1160"/>
      <c r="Z19" s="1160"/>
      <c r="AA19" s="1160"/>
      <c r="AB19" s="1160"/>
      <c r="AH19" s="1632">
        <v>0</v>
      </c>
    </row>
    <row customHeight="1" ht="11.549999999999999">
      <c r="J20" s="1635"/>
      <c r="K20" s="1635"/>
      <c r="AH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2248"/>
      <c r="K21" s="2248"/>
      <c r="L21" s="556"/>
      <c r="AH21" s="1631">
        <v>24</v>
      </c>
    </row>
    <row customHeight="1" ht="25.2">
      <c r="E22" s="2249" t="str">
        <f>IF(org=0,"Не определено",org)</f>
        <v>Муниципальное унитарное предприятие "Невельские коммунальные сети"</v>
      </c>
      <c r="F22" s="2249"/>
      <c r="G22" s="2249"/>
      <c r="H22" s="2249"/>
      <c r="I22" s="2249"/>
      <c r="J22" s="2249"/>
      <c r="K22" s="2249"/>
      <c r="AH22" s="1631">
        <v>24</v>
      </c>
    </row>
    <row customHeight="1" ht="11.549999999999999">
      <c r="E23" s="1135"/>
      <c r="F23" s="1135"/>
      <c r="G23" s="1135"/>
      <c r="H23" s="1135"/>
      <c r="I23" s="1135"/>
      <c r="J23" s="1136" t="s">
        <v>22</v>
      </c>
      <c r="K23" s="1136" t="s">
        <v>22</v>
      </c>
      <c r="AH23" s="1631">
        <v>11</v>
      </c>
    </row>
    <row s="1642" customFormat="1" customHeight="1" ht="1.05">
      <c r="A24" s="1167"/>
      <c r="D24" s="1642"/>
      <c r="H24" s="889"/>
      <c r="I24" s="889" t="s">
        <v>116</v>
      </c>
      <c r="J24" s="889" t="s">
        <v>121</v>
      </c>
      <c r="K24" s="889" t="s">
        <v>123</v>
      </c>
      <c r="AH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393" t="str">
        <f>IF(J24="","",INDEX(DIFFERENTIATION_UNMERGE_VD,MATCH(J24,DIFFERENTIATION_ID_DIFF,0)))</f>
        <v>Водоотведение</v>
      </c>
      <c r="K25" s="2393" t="str">
        <f>IF(K24="","",INDEX(DIFFERENTIATION_UNMERGE_VD,MATCH(K24,DIFFERENTIATION_ID_DIFF,0)))</f>
        <v>Водоотведение</v>
      </c>
      <c r="L25" s="2127"/>
      <c r="AH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127"/>
      <c r="AH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Водоотведение г. Невельска и с. Колхозное</v>
      </c>
      <c r="J27" s="2393" t="str">
        <f>IF(J24="","",INDEX(DIFFERENTIATION_UNMERGE_SYSTEM,MATCH(J24,DIFFERENTIATION_ID_DIFF,0)))</f>
        <v>Водоотведение с. Горнозаводск</v>
      </c>
      <c r="K27" s="2393" t="str">
        <f>IF(K24="","",INDEX(DIFFERENTIATION_UNMERGE_SYSTEM,MATCH(K24,DIFFERENTIATION_ID_DIFF,0)))</f>
        <v>Водоотведение с. Шебунино</v>
      </c>
      <c r="L27" s="2127"/>
      <c r="AH27" s="1631">
        <v>11</v>
      </c>
    </row>
    <row customHeight="1" ht="11.549999999999999">
      <c r="E28" s="2369" t="s">
        <v>303</v>
      </c>
      <c r="F28" s="2370"/>
      <c r="G28" s="2370"/>
      <c r="H28" s="1645"/>
      <c r="I28" s="1645"/>
      <c r="J28" s="2367"/>
      <c r="K28" s="2367"/>
      <c r="L28" s="2127"/>
      <c r="AH28" s="1631">
        <v>11</v>
      </c>
    </row>
    <row customHeight="1" ht="24">
      <c r="E29" s="1646" t="s">
        <v>87</v>
      </c>
      <c r="F29" s="1653" t="s">
        <v>305</v>
      </c>
      <c r="G29" s="1653" t="s">
        <v>569</v>
      </c>
      <c r="H29" s="1653" t="s">
        <v>306</v>
      </c>
      <c r="I29" s="1653" t="s">
        <v>306</v>
      </c>
      <c r="J29" s="2312" t="s">
        <v>306</v>
      </c>
      <c r="K29" s="2312" t="s">
        <v>306</v>
      </c>
      <c r="L29" s="2127"/>
      <c r="AH29" s="1631">
        <v>23</v>
      </c>
    </row>
    <row customHeight="1" ht="19.95">
      <c r="D30" s="1638"/>
      <c r="E30" s="546">
        <f>FHD_NUM_P_1</f>
        <v>1</v>
      </c>
      <c r="F30" s="1880" t="str">
        <f>FHD_P_1</f>
        <v>Выручка от регулируемых видов деятельности в сфере водоотведения</v>
      </c>
      <c r="G30" s="1878" t="s">
        <v>555</v>
      </c>
      <c r="H30" s="557"/>
      <c r="I30" s="557"/>
      <c r="J30" s="557"/>
      <c r="K30" s="557"/>
      <c r="L30" s="289" t="str">
        <f>FHD_NOTE_P_1</f>
        <v>Указывается выручка с распределением по видам деятельности.</v>
      </c>
      <c r="M30" s="543"/>
      <c r="AH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555</v>
      </c>
      <c r="H31" s="558">
        <f>SUMIF($M33:$M71,$M31,H33:H71)</f>
        <v>0</v>
      </c>
      <c r="I31" s="558">
        <f>SUMIF($M33:$M71,$M31,I33:I71)</f>
        <v>0</v>
      </c>
      <c r="J31" s="558">
        <f>SUMIF($M33:$M71,$M31,J33:J71)</f>
        <v>0</v>
      </c>
      <c r="K31" s="558">
        <f>SUMIF($M33:$M71,$M31,K33:K71)</f>
        <v>0</v>
      </c>
      <c r="L31" s="289" t="str">
        <f>FHD_NOTE_P_2</f>
        <v>Указывается суммарная себестоимость производимых товаров.</v>
      </c>
      <c r="M31" s="1636" t="s">
        <v>570</v>
      </c>
      <c r="AH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555</v>
      </c>
      <c r="H32" s="557"/>
      <c r="I32" s="557"/>
      <c r="J32" s="557"/>
      <c r="K32" s="557"/>
      <c r="L32" s="289" t="str">
        <f>FHD_NOTE_P_3</f>
        <v/>
      </c>
      <c r="M32" s="1636" t="str">
        <f>IF((LEN(E32)-LEN(SUBSTITUTE(E32,".","")))/LEN(".")=1,"p","")</f>
        <v>p</v>
      </c>
      <c r="AH32" s="1631">
        <v>11</v>
      </c>
    </row>
    <row customHeight="1" ht="11.25" hidden="1">
      <c r="A33" s="2371" t="s">
        <v>571</v>
      </c>
      <c r="D33" s="1638"/>
      <c r="E33" s="546" t="str">
        <f>FHD_NUM_P_4</f>
        <v/>
      </c>
      <c r="F33" s="1524" t="str">
        <f>FHD_P_4</f>
        <v/>
      </c>
      <c r="G33" s="1878" t="s">
        <v>555</v>
      </c>
      <c r="H33" s="558">
        <f>SUMIF($F34:$F40,$F3,H34:H40)</f>
        <v>0</v>
      </c>
      <c r="I33" s="558">
        <f>SUMIF($F34:$F40,$F3,I34:I40)</f>
        <v>0</v>
      </c>
      <c r="J33" s="558">
        <f>SUMIF($F34:$F40,$F3,J34:J40)</f>
        <v>0</v>
      </c>
      <c r="K33" s="558">
        <f>SUMIF($F34:$F40,$F3,K34:K40)</f>
        <v>0</v>
      </c>
      <c r="L33" s="289" t="str">
        <f>FHD_NOTE_P_4</f>
        <v/>
      </c>
      <c r="M33" s="1636" t="str">
        <f>IF((LEN(E33)-LEN(SUBSTITUTE(E33,".","")))/LEN(".")=1,"p","")</f>
        <v/>
      </c>
      <c r="AH33" s="1631">
        <v>0</v>
      </c>
    </row>
    <row s="1641" customFormat="1" customHeight="1" ht="0.75" hidden="1">
      <c r="A34" s="2371"/>
      <c r="B34" s="2372" t="str">
        <f>E33&amp;".0"</f>
        <v>.0</v>
      </c>
      <c r="C34" s="1167"/>
      <c r="D34" s="560"/>
      <c r="E34" s="561"/>
      <c r="F34" s="562"/>
      <c r="G34" s="563"/>
      <c r="H34" s="497"/>
      <c r="I34" s="497"/>
      <c r="J34" s="497"/>
      <c r="K34" s="497"/>
      <c r="L34" s="564"/>
      <c r="M34" s="1636" t="str">
        <f>IF((LEN(E34)-LEN(SUBSTITUTE(E34,".","")))/LEN(".")=1,"p","")</f>
        <v/>
      </c>
      <c r="N34" s="1636"/>
      <c r="O34" s="1636"/>
      <c r="P34" s="1636"/>
      <c r="Q34" s="1636"/>
      <c r="R34" s="1636"/>
      <c r="S34" s="1636"/>
      <c r="T34" s="1636"/>
      <c r="U34" s="1636"/>
      <c r="V34" s="1636"/>
      <c r="W34" s="565"/>
      <c r="X34" s="1636"/>
      <c r="Y34" s="1636"/>
      <c r="Z34" s="1636"/>
      <c r="AA34" s="1636"/>
      <c r="AB34" s="1636"/>
      <c r="AC34" s="566"/>
      <c r="AD34" s="566"/>
      <c r="AE34" s="566"/>
      <c r="AF34" s="566"/>
      <c r="AG34" s="566"/>
      <c r="AH34" s="1641">
        <v>0</v>
      </c>
    </row>
    <row s="1641" customFormat="1" customHeight="1" ht="0.75" hidden="1">
      <c r="A35" s="2371"/>
      <c r="B35" s="2372"/>
      <c r="C35" s="1167"/>
      <c r="D35" s="560"/>
      <c r="E35" s="567"/>
      <c r="F35" s="568"/>
      <c r="G35" s="563"/>
      <c r="H35" s="569"/>
      <c r="I35" s="569"/>
      <c r="J35" s="569"/>
      <c r="K35" s="569"/>
      <c r="L35" s="564"/>
      <c r="M35" s="1636" t="str">
        <f>IF((LEN(E35)-LEN(SUBSTITUTE(E35,".","")))/LEN(".")=1,"p","")</f>
        <v/>
      </c>
      <c r="N35" s="1636"/>
      <c r="O35" s="1636"/>
      <c r="P35" s="1636"/>
      <c r="Q35" s="1636"/>
      <c r="R35" s="1636"/>
      <c r="S35" s="1636"/>
      <c r="T35" s="1636"/>
      <c r="U35" s="1636"/>
      <c r="V35" s="1636"/>
      <c r="W35" s="565"/>
      <c r="X35" s="1636"/>
      <c r="Y35" s="1636"/>
      <c r="Z35" s="1636"/>
      <c r="AA35" s="1636"/>
      <c r="AB35" s="1636"/>
      <c r="AC35" s="566"/>
      <c r="AD35" s="566"/>
      <c r="AE35" s="566"/>
      <c r="AF35" s="566"/>
      <c r="AG35" s="566"/>
      <c r="AH35" s="1641">
        <v>0</v>
      </c>
    </row>
    <row s="1641" customFormat="1" customHeight="1" ht="0.75" hidden="1">
      <c r="A36" s="2371"/>
      <c r="B36" s="2372"/>
      <c r="C36" s="1167"/>
      <c r="D36" s="560"/>
      <c r="E36" s="567"/>
      <c r="F36" s="568"/>
      <c r="G36" s="563"/>
      <c r="H36" s="569"/>
      <c r="I36" s="569"/>
      <c r="J36" s="569"/>
      <c r="K36" s="569"/>
      <c r="L36" s="564"/>
      <c r="M36" s="1636" t="str">
        <f>IF((LEN(E36)-LEN(SUBSTITUTE(E36,".","")))/LEN(".")=1,"p","")</f>
        <v/>
      </c>
      <c r="N36" s="1636"/>
      <c r="O36" s="1636"/>
      <c r="P36" s="1636"/>
      <c r="Q36" s="1636"/>
      <c r="R36" s="1636"/>
      <c r="S36" s="1636"/>
      <c r="T36" s="1636"/>
      <c r="U36" s="1636"/>
      <c r="V36" s="1636"/>
      <c r="W36" s="565"/>
      <c r="X36" s="1636"/>
      <c r="Y36" s="1636"/>
      <c r="Z36" s="1636"/>
      <c r="AA36" s="1636"/>
      <c r="AB36" s="1636"/>
      <c r="AC36" s="566"/>
      <c r="AD36" s="566"/>
      <c r="AE36" s="566"/>
      <c r="AF36" s="566"/>
      <c r="AG36" s="566"/>
      <c r="AH36" s="1641">
        <v>0</v>
      </c>
    </row>
    <row s="1641" customFormat="1" customHeight="1" ht="0.75" hidden="1">
      <c r="A37" s="2371"/>
      <c r="B37" s="2372"/>
      <c r="C37" s="1167"/>
      <c r="D37" s="560"/>
      <c r="E37" s="567"/>
      <c r="F37" s="568"/>
      <c r="G37" s="563"/>
      <c r="H37" s="569"/>
      <c r="I37" s="569"/>
      <c r="J37" s="569"/>
      <c r="K37" s="569"/>
      <c r="L37" s="564"/>
      <c r="M37" s="1636" t="str">
        <f>IF((LEN(E37)-LEN(SUBSTITUTE(E37,".","")))/LEN(".")=1,"p","")</f>
        <v/>
      </c>
      <c r="N37" s="1636"/>
      <c r="O37" s="1636"/>
      <c r="P37" s="1636"/>
      <c r="Q37" s="1636"/>
      <c r="R37" s="1636"/>
      <c r="S37" s="1636"/>
      <c r="T37" s="1636"/>
      <c r="U37" s="1636"/>
      <c r="V37" s="1636"/>
      <c r="W37" s="565"/>
      <c r="X37" s="1636"/>
      <c r="Y37" s="1636"/>
      <c r="Z37" s="1636"/>
      <c r="AA37" s="1636"/>
      <c r="AB37" s="1636"/>
      <c r="AC37" s="566"/>
      <c r="AD37" s="566"/>
      <c r="AE37" s="566"/>
      <c r="AF37" s="566"/>
      <c r="AG37" s="566"/>
      <c r="AH37" s="1641">
        <v>0</v>
      </c>
    </row>
    <row s="1641" customFormat="1" customHeight="1" ht="0.75" hidden="1">
      <c r="A38" s="2371"/>
      <c r="B38" s="2372"/>
      <c r="C38" s="1167"/>
      <c r="D38" s="560"/>
      <c r="E38" s="567"/>
      <c r="F38" s="568"/>
      <c r="G38" s="563"/>
      <c r="H38" s="569"/>
      <c r="I38" s="569"/>
      <c r="J38" s="569"/>
      <c r="K38" s="569"/>
      <c r="L38" s="564"/>
      <c r="M38" s="1636" t="str">
        <f>IF((LEN(E38)-LEN(SUBSTITUTE(E38,".","")))/LEN(".")=1,"p","")</f>
        <v/>
      </c>
      <c r="N38" s="1636"/>
      <c r="O38" s="1636"/>
      <c r="P38" s="1636"/>
      <c r="Q38" s="1636"/>
      <c r="R38" s="1636"/>
      <c r="S38" s="1636"/>
      <c r="T38" s="1636"/>
      <c r="U38" s="1636"/>
      <c r="V38" s="1636"/>
      <c r="W38" s="565"/>
      <c r="X38" s="1636"/>
      <c r="Y38" s="1636"/>
      <c r="Z38" s="1636"/>
      <c r="AA38" s="1636"/>
      <c r="AB38" s="1636"/>
      <c r="AC38" s="566"/>
      <c r="AD38" s="566"/>
      <c r="AE38" s="566"/>
      <c r="AF38" s="566"/>
      <c r="AG38" s="566"/>
      <c r="AH38" s="1641">
        <v>0</v>
      </c>
    </row>
    <row s="1641" customFormat="1" customHeight="1" ht="0.75" hidden="1">
      <c r="A39" s="2371"/>
      <c r="B39" s="2372"/>
      <c r="C39" s="1167"/>
      <c r="D39" s="560"/>
      <c r="E39" s="567"/>
      <c r="F39" s="568"/>
      <c r="G39" s="563"/>
      <c r="H39" s="497"/>
      <c r="I39" s="497"/>
      <c r="J39" s="497"/>
      <c r="K39" s="497"/>
      <c r="L39" s="564"/>
      <c r="M39" s="1636" t="str">
        <f>IF((LEN(E39)-LEN(SUBSTITUTE(E39,".","")))/LEN(".")=1,"p","")</f>
        <v/>
      </c>
      <c r="N39" s="1636"/>
      <c r="O39" s="1636"/>
      <c r="P39" s="1636"/>
      <c r="Q39" s="1636"/>
      <c r="R39" s="1636"/>
      <c r="S39" s="1636"/>
      <c r="T39" s="1636"/>
      <c r="U39" s="1636"/>
      <c r="V39" s="1636"/>
      <c r="W39" s="565"/>
      <c r="X39" s="1636"/>
      <c r="Y39" s="1636"/>
      <c r="Z39" s="1636"/>
      <c r="AA39" s="1636"/>
      <c r="AB39" s="1636"/>
      <c r="AC39" s="566"/>
      <c r="AD39" s="566"/>
      <c r="AE39" s="566"/>
      <c r="AF39" s="566"/>
      <c r="AG39" s="566"/>
      <c r="AH39" s="1641">
        <v>0</v>
      </c>
    </row>
    <row s="1366" customFormat="1" customHeight="1" ht="15" hidden="1">
      <c r="A40" s="2371"/>
      <c r="C40" s="1636"/>
      <c r="D40" s="1633"/>
      <c r="E40" s="570"/>
      <c r="F40" s="571" t="s">
        <v>572</v>
      </c>
      <c r="G40" s="572"/>
      <c r="H40" s="573"/>
      <c r="I40" s="573"/>
      <c r="J40" s="2631"/>
      <c r="K40" s="2632"/>
      <c r="L40" s="301"/>
      <c r="M40" s="1636" t="str">
        <f>IF((LEN(E40)-LEN(SUBSTITUTE(E40,".","")))/LEN(".")=1,"p","")</f>
        <v/>
      </c>
      <c r="N40" s="1636"/>
      <c r="O40" s="1636"/>
      <c r="T40" s="1636"/>
      <c r="W40" s="544"/>
      <c r="AC40" s="1632"/>
      <c r="AD40" s="1632"/>
      <c r="AE40" s="1632"/>
      <c r="AF40" s="1632"/>
      <c r="AG40" s="1632"/>
      <c r="AH40" s="1160">
        <v>0</v>
      </c>
    </row>
    <row customHeight="1" ht="11.25" hidden="1">
      <c r="A41" s="2371" t="s">
        <v>573</v>
      </c>
      <c r="D41" s="1638"/>
      <c r="E41" s="546" t="str">
        <f>FHD_NUM_P_5</f>
        <v/>
      </c>
      <c r="F41" s="1524" t="str">
        <f>FHD_P_5</f>
        <v/>
      </c>
      <c r="G41" s="1878" t="s">
        <v>555</v>
      </c>
      <c r="H41" s="557"/>
      <c r="I41" s="557"/>
      <c r="J41" s="557"/>
      <c r="K41" s="557"/>
      <c r="L41" s="289" t="str">
        <f>FHD_NOTE_P_5</f>
        <v/>
      </c>
      <c r="M41" s="1636" t="str">
        <f>IF((LEN(E41)-LEN(SUBSTITUTE(E41,".","")))/LEN(".")=1,"p","")</f>
        <v/>
      </c>
      <c r="AH41" s="1631">
        <v>0</v>
      </c>
    </row>
    <row customHeight="1" ht="11.25" hidden="1">
      <c r="A42" s="2371"/>
      <c r="D42" s="1638"/>
      <c r="E42" s="546" t="str">
        <f>FHD_NUM_P_6</f>
        <v/>
      </c>
      <c r="F42" s="1524" t="str">
        <f>FHD_P_6</f>
        <v/>
      </c>
      <c r="G42" s="1878" t="s">
        <v>555</v>
      </c>
      <c r="H42" s="557"/>
      <c r="I42" s="557"/>
      <c r="J42" s="557"/>
      <c r="K42" s="557"/>
      <c r="L42" s="289" t="str">
        <f>FHD_NOTE_P_6</f>
        <v/>
      </c>
      <c r="M42" s="1636" t="str">
        <f>IF((LEN(E42)-LEN(SUBSTITUTE(E42,".","")))/LEN(".")=1,"p","")</f>
        <v/>
      </c>
      <c r="AH42" s="1631">
        <v>0</v>
      </c>
    </row>
    <row customHeight="1" ht="11.25" hidden="1">
      <c r="A43" s="2371"/>
      <c r="D43" s="1638"/>
      <c r="E43" s="546" t="str">
        <f>FHD_NUM_P_7</f>
        <v/>
      </c>
      <c r="F43" s="1524" t="str">
        <f>FHD_P_7</f>
        <v/>
      </c>
      <c r="G43" s="1878" t="s">
        <v>555</v>
      </c>
      <c r="H43" s="557"/>
      <c r="I43" s="557"/>
      <c r="J43" s="557"/>
      <c r="K43" s="557"/>
      <c r="L43" s="289" t="str">
        <f>FHD_NOTE_P_7</f>
        <v/>
      </c>
      <c r="M43" s="1636" t="str">
        <f>IF((LEN(E43)-LEN(SUBSTITUTE(E43,".","")))/LEN(".")=1,"p","")</f>
        <v/>
      </c>
      <c r="AH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557"/>
      <c r="K44" s="557"/>
      <c r="L44" s="289" t="str">
        <f>FHD_NOTE_P_8</f>
        <v/>
      </c>
      <c r="M44" s="1636" t="str">
        <f>IF((LEN(E44)-LEN(SUBSTITUTE(E44,".","")))/LEN(".")=1,"p","")</f>
        <v>p</v>
      </c>
      <c r="AH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557"/>
      <c r="K45" s="557"/>
      <c r="L45" s="289" t="str">
        <f>FHD_NOTE_P_9</f>
        <v/>
      </c>
      <c r="M45" s="1636" t="str">
        <f>IF((LEN(E45)-LEN(SUBSTITUTE(E45,".","")))/LEN(".")=1,"p","")</f>
        <v/>
      </c>
      <c r="AH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557"/>
      <c r="K46" s="557"/>
      <c r="L46" s="289" t="str">
        <f>FHD_NOTE_P_10</f>
        <v/>
      </c>
      <c r="M46" s="1636" t="str">
        <f>IF((LEN(E46)-LEN(SUBSTITUTE(E46,".","")))/LEN(".")=1,"p","")</f>
        <v/>
      </c>
      <c r="N46" s="1636"/>
      <c r="O46" s="1636"/>
      <c r="T46" s="1636"/>
      <c r="W46" s="544"/>
      <c r="AC46" s="1632"/>
      <c r="AD46" s="1632"/>
      <c r="AE46" s="1632"/>
      <c r="AF46" s="1632"/>
      <c r="AG46" s="1632"/>
      <c r="AH46" s="1160">
        <v>11</v>
      </c>
    </row>
    <row s="1366" customFormat="1" customHeight="1" ht="11.25" hidden="1">
      <c r="A47" s="989" t="s">
        <v>576</v>
      </c>
      <c r="C47" s="1636"/>
      <c r="D47" s="575"/>
      <c r="E47" s="546" t="str">
        <f>FHD_NUM_P_11</f>
        <v/>
      </c>
      <c r="F47" s="1524" t="str">
        <f>FHD_P_11</f>
        <v/>
      </c>
      <c r="G47" s="1878" t="s">
        <v>555</v>
      </c>
      <c r="H47" s="557"/>
      <c r="I47" s="557"/>
      <c r="J47" s="557"/>
      <c r="K47" s="557"/>
      <c r="L47" s="289" t="str">
        <f>FHD_NOTE_P_11</f>
        <v/>
      </c>
      <c r="M47" s="1636" t="str">
        <f>IF((LEN(E47)-LEN(SUBSTITUTE(E47,".","")))/LEN(".")=1,"p","")</f>
        <v/>
      </c>
      <c r="N47" s="1636"/>
      <c r="O47" s="1636"/>
      <c r="T47" s="1636"/>
      <c r="W47" s="544"/>
      <c r="AC47" s="1632"/>
      <c r="AD47" s="1632"/>
      <c r="AE47" s="1632"/>
      <c r="AF47" s="1632"/>
      <c r="AG47" s="1632"/>
      <c r="AH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577"/>
      <c r="K48" s="577"/>
      <c r="L48" s="289" t="str">
        <f>FHD_NOTE_P_12</f>
        <v/>
      </c>
      <c r="M48" s="1636" t="str">
        <f>IF((LEN(E48)-LEN(SUBSTITUTE(E48,".","")))/LEN(".")=1,"p","")</f>
        <v>p</v>
      </c>
      <c r="N48" s="1636"/>
      <c r="O48" s="1636"/>
      <c r="T48" s="1636"/>
      <c r="W48" s="544"/>
      <c r="AC48" s="1632"/>
      <c r="AD48" s="1632"/>
      <c r="AE48" s="1632"/>
      <c r="AF48" s="1632"/>
      <c r="AG48" s="1632"/>
      <c r="AH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557"/>
      <c r="K49" s="557"/>
      <c r="L49" s="289" t="str">
        <f>FHD_NOTE_P_13</f>
        <v>Указывается общая сумма расходов на оплату труда и отчислений на социальные нужды основного производственного персонала.</v>
      </c>
      <c r="M49" s="1636" t="str">
        <f>IF((LEN(E49)-LEN(SUBSTITUTE(E49,".","")))/LEN(".")=1,"p","")</f>
        <v>p</v>
      </c>
      <c r="N49" s="730"/>
      <c r="O49" s="730"/>
      <c r="T49" s="730"/>
      <c r="W49" s="731"/>
      <c r="AC49" s="732"/>
      <c r="AD49" s="732"/>
      <c r="AE49" s="732"/>
      <c r="AF49" s="732"/>
      <c r="AG49" s="732"/>
      <c r="AH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557"/>
      <c r="K50" s="557"/>
      <c r="L50" s="289" t="str">
        <f>FHD_NOTE_P_14</f>
        <v/>
      </c>
      <c r="M50" s="1636" t="str">
        <f>IF((LEN(E50)-LEN(SUBSTITUTE(E50,".","")))/LEN(".")=1,"p","")</f>
        <v/>
      </c>
      <c r="N50" s="730"/>
      <c r="O50" s="730"/>
      <c r="T50" s="730"/>
      <c r="W50" s="731"/>
      <c r="AC50" s="732"/>
      <c r="AD50" s="732"/>
      <c r="AE50" s="732"/>
      <c r="AF50" s="732"/>
      <c r="AG50" s="732"/>
      <c r="AH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557"/>
      <c r="K51" s="557"/>
      <c r="L51" s="289" t="str">
        <f>FHD_NOTE_P_15</f>
        <v/>
      </c>
      <c r="M51" s="1636" t="str">
        <f>IF((LEN(E51)-LEN(SUBSTITUTE(E51,".","")))/LEN(".")=1,"p","")</f>
        <v/>
      </c>
      <c r="N51" s="730"/>
      <c r="O51" s="730"/>
      <c r="T51" s="730"/>
      <c r="W51" s="731"/>
      <c r="AC51" s="732"/>
      <c r="AD51" s="732"/>
      <c r="AE51" s="732"/>
      <c r="AF51" s="732"/>
      <c r="AG51" s="732"/>
      <c r="AH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555</v>
      </c>
      <c r="H52" s="557"/>
      <c r="I52" s="557"/>
      <c r="J52" s="557"/>
      <c r="K52" s="557"/>
      <c r="L52" s="289" t="str">
        <f>FHD_NOTE_P_16</f>
        <v>Указывается общая сумма расходов на оплату труда и отчислений на социальные нужды административно-управленческого персонала.</v>
      </c>
      <c r="M52" s="1636" t="str">
        <f>IF((LEN(E52)-LEN(SUBSTITUTE(E52,".","")))/LEN(".")=1,"p","")</f>
        <v>p</v>
      </c>
      <c r="N52" s="1636"/>
      <c r="O52" s="1642"/>
      <c r="P52" s="537"/>
      <c r="Q52" s="537"/>
      <c r="T52" s="1636"/>
      <c r="W52" s="544"/>
      <c r="AC52" s="1632"/>
      <c r="AD52" s="1632"/>
      <c r="AE52" s="1632"/>
      <c r="AF52" s="1632"/>
      <c r="AG52" s="1632"/>
      <c r="AH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555</v>
      </c>
      <c r="H53" s="557"/>
      <c r="I53" s="557"/>
      <c r="J53" s="557"/>
      <c r="K53" s="557"/>
      <c r="L53" s="289" t="str">
        <f>FHD_NOTE_P_17</f>
        <v/>
      </c>
      <c r="M53" s="1636" t="str">
        <f>IF((LEN(E53)-LEN(SUBSTITUTE(E53,".","")))/LEN(".")=1,"p","")</f>
        <v/>
      </c>
      <c r="N53" s="1636"/>
      <c r="O53" s="1642"/>
      <c r="P53" s="537"/>
      <c r="Q53" s="537"/>
      <c r="T53" s="1636"/>
      <c r="W53" s="544"/>
      <c r="AC53" s="1632"/>
      <c r="AD53" s="1632"/>
      <c r="AE53" s="1632"/>
      <c r="AF53" s="1632"/>
      <c r="AG53" s="1632"/>
      <c r="AH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557"/>
      <c r="K54" s="557"/>
      <c r="L54" s="289" t="str">
        <f>FHD_NOTE_P_18</f>
        <v/>
      </c>
      <c r="M54" s="1636" t="str">
        <f>IF((LEN(E54)-LEN(SUBSTITUTE(E54,".","")))/LEN(".")=1,"p","")</f>
        <v/>
      </c>
      <c r="N54" s="1636"/>
      <c r="O54" s="1642"/>
      <c r="P54" s="537"/>
      <c r="Q54" s="537"/>
      <c r="T54" s="1636"/>
      <c r="W54" s="544"/>
      <c r="AC54" s="1632"/>
      <c r="AD54" s="1632"/>
      <c r="AE54" s="1632"/>
      <c r="AF54" s="1632"/>
      <c r="AG54" s="1632"/>
      <c r="AH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557"/>
      <c r="K55" s="557"/>
      <c r="L55" s="289" t="str">
        <f>FHD_NOTE_P_19</f>
        <v/>
      </c>
      <c r="M55" s="1636" t="str">
        <f>IF((LEN(E55)-LEN(SUBSTITUTE(E55,".","")))/LEN(".")=1,"p","")</f>
        <v>p</v>
      </c>
      <c r="N55" s="1636"/>
      <c r="O55" s="1636"/>
      <c r="T55" s="1636"/>
      <c r="W55" s="544"/>
      <c r="AC55" s="1632"/>
      <c r="AD55" s="1632"/>
      <c r="AE55" s="1632"/>
      <c r="AF55" s="1632"/>
      <c r="AG55" s="1632"/>
      <c r="AH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557"/>
      <c r="K56" s="557"/>
      <c r="L56" s="289" t="str">
        <f>FHD_NOTE_P_20</f>
        <v/>
      </c>
      <c r="M56" s="1636" t="str">
        <f>IF((LEN(E56)-LEN(SUBSTITUTE(E56,".","")))/LEN(".")=1,"p","")</f>
        <v/>
      </c>
      <c r="N56" s="1636"/>
      <c r="O56" s="1636"/>
      <c r="T56" s="1636"/>
      <c r="W56" s="544"/>
      <c r="AC56" s="1632"/>
      <c r="AD56" s="1632"/>
      <c r="AE56" s="1632"/>
      <c r="AF56" s="1632"/>
      <c r="AG56" s="1632"/>
      <c r="AH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557"/>
      <c r="K57" s="557"/>
      <c r="L57" s="289" t="str">
        <f>FHD_NOTE_P_21</f>
        <v/>
      </c>
      <c r="M57" s="1636" t="str">
        <f>IF((LEN(E57)-LEN(SUBSTITUTE(E57,".","")))/LEN(".")=1,"p","")</f>
        <v/>
      </c>
      <c r="N57" s="1636"/>
      <c r="O57" s="1636"/>
      <c r="T57" s="1636"/>
      <c r="W57" s="544"/>
      <c r="AC57" s="1632"/>
      <c r="AD57" s="1632"/>
      <c r="AE57" s="1632"/>
      <c r="AF57" s="1632"/>
      <c r="AG57" s="1632"/>
      <c r="AH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555</v>
      </c>
      <c r="H58" s="557"/>
      <c r="I58" s="557"/>
      <c r="J58" s="557"/>
      <c r="K58" s="557"/>
      <c r="L58" s="289" t="str">
        <f>FHD_NOTE_P_22</f>
        <v/>
      </c>
      <c r="M58" s="1636" t="str">
        <f>IF((LEN(E58)-LEN(SUBSTITUTE(E58,".","")))/LEN(".")=1,"p","")</f>
        <v>p</v>
      </c>
      <c r="N58" s="1636"/>
      <c r="O58" s="1636"/>
      <c r="T58" s="1636"/>
      <c r="W58" s="544"/>
      <c r="AC58" s="1632"/>
      <c r="AD58" s="1632"/>
      <c r="AE58" s="1632"/>
      <c r="AF58" s="1632"/>
      <c r="AG58" s="1632"/>
      <c r="AH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557"/>
      <c r="K59" s="557"/>
      <c r="L59" s="289" t="str">
        <f>FHD_NOTE_P_23</f>
        <v>Указывается общая сумма общепроизводственных расходов.</v>
      </c>
      <c r="M59" s="1636" t="str">
        <f>IF((LEN(E59)-LEN(SUBSTITUTE(E59,".","")))/LEN(".")=1,"p","")</f>
        <v>p</v>
      </c>
      <c r="N59" s="1636"/>
      <c r="O59" s="1636"/>
      <c r="T59" s="1636"/>
      <c r="W59" s="544"/>
      <c r="AC59" s="1632"/>
      <c r="AD59" s="1632"/>
      <c r="AE59" s="1632"/>
      <c r="AF59" s="1632"/>
      <c r="AG59" s="1632"/>
      <c r="AH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557"/>
      <c r="K60" s="557"/>
      <c r="L60" s="289" t="str">
        <f>FHD_NOTE_P_24</f>
        <v>Указываются расходы на текущий ремонт, отнесенные к общепроизводственным расходам.</v>
      </c>
      <c r="M60" s="1636" t="str">
        <f>IF((LEN(E60)-LEN(SUBSTITUTE(E60,".","")))/LEN(".")=1,"p","")</f>
        <v/>
      </c>
      <c r="N60" s="1636"/>
      <c r="O60" s="1636"/>
      <c r="T60" s="1636"/>
      <c r="W60" s="544"/>
      <c r="AC60" s="1632"/>
      <c r="AD60" s="1632"/>
      <c r="AE60" s="1632"/>
      <c r="AF60" s="1632"/>
      <c r="AG60" s="1632"/>
      <c r="AH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557"/>
      <c r="K61" s="557"/>
      <c r="L61" s="289" t="str">
        <f>FHD_NOTE_P_25</f>
        <v>Указываются расходы на капитальный ремонт, отнесенные к общепроизводственным расходам.</v>
      </c>
      <c r="M61" s="1636" t="str">
        <f>IF((LEN(E61)-LEN(SUBSTITUTE(E61,".","")))/LEN(".")=1,"p","")</f>
        <v/>
      </c>
      <c r="N61" s="1636"/>
      <c r="O61" s="1636"/>
      <c r="T61" s="1636"/>
      <c r="W61" s="544"/>
      <c r="AC61" s="1632"/>
      <c r="AD61" s="1632"/>
      <c r="AE61" s="1632"/>
      <c r="AF61" s="1632"/>
      <c r="AG61" s="1632"/>
      <c r="AH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557"/>
      <c r="K62" s="557"/>
      <c r="L62" s="289" t="str">
        <f>FHD_NOTE_P_26</f>
        <v>Указывается общая сумма общехозяйственных расходов.</v>
      </c>
      <c r="M62" s="1636" t="str">
        <f>IF((LEN(E62)-LEN(SUBSTITUTE(E62,".","")))/LEN(".")=1,"p","")</f>
        <v>p</v>
      </c>
      <c r="N62" s="1636"/>
      <c r="O62" s="1636"/>
      <c r="T62" s="1636"/>
      <c r="W62" s="544"/>
      <c r="AC62" s="1632"/>
      <c r="AD62" s="1632"/>
      <c r="AE62" s="1632"/>
      <c r="AF62" s="1632"/>
      <c r="AG62" s="1632"/>
      <c r="AH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557"/>
      <c r="K63" s="557"/>
      <c r="L63" s="289" t="str">
        <f>FHD_NOTE_P_27</f>
        <v>Указываются расходы на текущий ремонт, отнесенные к общехозяйственным расходам.</v>
      </c>
      <c r="M63" s="1636" t="str">
        <f>IF((LEN(E63)-LEN(SUBSTITUTE(E63,".","")))/LEN(".")=1,"p","")</f>
        <v/>
      </c>
      <c r="N63" s="1636"/>
      <c r="O63" s="1636"/>
      <c r="T63" s="1636"/>
      <c r="W63" s="544"/>
      <c r="AC63" s="1632"/>
      <c r="AD63" s="1632"/>
      <c r="AE63" s="1632"/>
      <c r="AF63" s="1632"/>
      <c r="AG63" s="1632"/>
      <c r="AH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557"/>
      <c r="K64" s="557"/>
      <c r="L64" s="289" t="str">
        <f>FHD_NOTE_P_28</f>
        <v>Указываются расходы на капитальный ремонт, отнесенные к общехозяйственным расходам.</v>
      </c>
      <c r="M64" s="1636" t="str">
        <f>IF((LEN(E64)-LEN(SUBSTITUTE(E64,".","")))/LEN(".")=1,"p","")</f>
        <v/>
      </c>
      <c r="N64" s="1636"/>
      <c r="O64" s="1636"/>
      <c r="T64" s="1636"/>
      <c r="W64" s="544"/>
      <c r="AC64" s="1632"/>
      <c r="AD64" s="1632"/>
      <c r="AE64" s="1632"/>
      <c r="AF64" s="1632"/>
      <c r="AG64" s="1632"/>
      <c r="AH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557"/>
      <c r="K65" s="557"/>
      <c r="L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6" t="str">
        <f>IF((LEN(E65)-LEN(SUBSTITUTE(E65,".","")))/LEN(".")=1,"p","")</f>
        <v>p</v>
      </c>
      <c r="N65" s="1636"/>
      <c r="O65" s="1636"/>
      <c r="T65" s="1636"/>
      <c r="W65" s="544"/>
      <c r="AC65" s="1632"/>
      <c r="AD65" s="1632"/>
      <c r="AE65" s="1632"/>
      <c r="AF65" s="1632"/>
      <c r="AG65" s="1632"/>
      <c r="AH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485" t="s">
        <v>578</v>
      </c>
      <c r="K66" s="2485" t="s">
        <v>578</v>
      </c>
      <c r="L66" s="289" t="str">
        <f>FHD_NOTE_P_30</f>
        <v/>
      </c>
      <c r="M66" s="1636" t="str">
        <f>IF((LEN(E66)-LEN(SUBSTITUTE(E66,".","")))/LEN(".")=1,"p","")</f>
        <v/>
      </c>
      <c r="N66" s="1636">
        <f>_xlfn.IFERROR(MATCH("есть",B_FHD_FLAG_INDEX_1,0),0)</f>
        <v>0</v>
      </c>
      <c r="O66" s="1636"/>
      <c r="T66" s="1636"/>
      <c r="W66" s="544"/>
      <c r="AC66" s="1632"/>
      <c r="AD66" s="1632"/>
      <c r="AE66" s="1632"/>
      <c r="AF66" s="1632"/>
      <c r="AG66" s="1632"/>
      <c r="AH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555</v>
      </c>
      <c r="H67" s="557"/>
      <c r="I67" s="557"/>
      <c r="J67" s="557"/>
      <c r="K67" s="557"/>
      <c r="L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36" t="str">
        <f>IF((LEN(E67)-LEN(SUBSTITUTE(E67,".","")))/LEN(".")=1,"p","")</f>
        <v>p</v>
      </c>
      <c r="N67" s="1636"/>
      <c r="O67" s="1636"/>
      <c r="T67" s="1636"/>
      <c r="W67" s="544"/>
      <c r="AC67" s="1632"/>
      <c r="AD67" s="1632"/>
      <c r="AE67" s="1632"/>
      <c r="AF67" s="1632"/>
      <c r="AG67" s="1632"/>
      <c r="AH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578</v>
      </c>
      <c r="I68" s="1649" t="s">
        <v>578</v>
      </c>
      <c r="J68" s="2485" t="s">
        <v>578</v>
      </c>
      <c r="K68" s="2485" t="s">
        <v>578</v>
      </c>
      <c r="L68" s="289" t="str">
        <f>FHD_NOTE_P_32</f>
        <v/>
      </c>
      <c r="M68" s="1636" t="str">
        <f>IF((LEN(E68)-LEN(SUBSTITUTE(E68,".","")))/LEN(".")=1,"p","")</f>
        <v/>
      </c>
      <c r="N68" s="1636">
        <f>_xlfn.IFERROR(MATCH("есть",B_FHD_FLAG_INDEX_2,0),0)</f>
        <v>0</v>
      </c>
      <c r="O68" s="1636"/>
      <c r="T68" s="1636"/>
      <c r="W68" s="544"/>
      <c r="AC68" s="1632"/>
      <c r="AD68" s="1632"/>
      <c r="AE68" s="1632"/>
      <c r="AF68" s="1632"/>
      <c r="AG68" s="1632"/>
      <c r="AH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555</v>
      </c>
      <c r="H69" s="579">
        <f>SUM(H70:H71)</f>
        <v>0</v>
      </c>
      <c r="I69" s="579">
        <f>SUM(I70:I71)</f>
        <v>0</v>
      </c>
      <c r="J69" s="579">
        <f>SUM(J70:J71)</f>
        <v>0</v>
      </c>
      <c r="K69" s="579">
        <f>SUM(K70:K71)</f>
        <v>0</v>
      </c>
      <c r="L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36" t="str">
        <f>IF((LEN(E69)-LEN(SUBSTITUTE(E69,".","")))/LEN(".")=1,"p","")</f>
        <v>p</v>
      </c>
      <c r="N69" s="1636"/>
      <c r="O69" s="1636"/>
      <c r="T69" s="1636"/>
      <c r="W69" s="544"/>
      <c r="AC69" s="1632"/>
      <c r="AD69" s="1632"/>
      <c r="AE69" s="1632"/>
      <c r="AF69" s="1632"/>
      <c r="AG69" s="1632"/>
      <c r="AH69" s="1160">
        <v>11</v>
      </c>
    </row>
    <row s="1642" customFormat="1" customHeight="1" ht="1.05">
      <c r="A70" s="1167"/>
      <c r="D70" s="548"/>
      <c r="E70" s="1013" t="str">
        <f>E69&amp;".0"</f>
        <v>2.12.0</v>
      </c>
      <c r="F70" s="991"/>
      <c r="G70" s="1013"/>
      <c r="H70" s="992"/>
      <c r="I70" s="992"/>
      <c r="J70" s="992"/>
      <c r="K70" s="992"/>
      <c r="L70" s="993"/>
      <c r="M70" s="1636" t="str">
        <f>IF((LEN(E70)-LEN(SUBSTITUTE(E70,".","")))/LEN(".")=1,"p","")</f>
        <v/>
      </c>
      <c r="AH70" s="1636">
        <v>1</v>
      </c>
    </row>
    <row s="1366" customFormat="1" customHeight="1" ht="14.699999999999998">
      <c r="A71" s="987"/>
      <c r="C71" s="1636"/>
      <c r="D71" s="1633"/>
      <c r="E71" s="570"/>
      <c r="F71" s="571" t="s">
        <v>580</v>
      </c>
      <c r="G71" s="572"/>
      <c r="H71" s="573"/>
      <c r="I71" s="573"/>
      <c r="J71" s="2633"/>
      <c r="K71" s="2634"/>
      <c r="L71" s="301"/>
      <c r="M71" s="1636"/>
      <c r="N71" s="1636"/>
      <c r="O71" s="1636"/>
      <c r="T71" s="1636"/>
      <c r="W71" s="544"/>
      <c r="AC71" s="1632"/>
      <c r="AD71" s="1632"/>
      <c r="AE71" s="1632"/>
      <c r="AF71" s="1632"/>
      <c r="AG71" s="1632"/>
      <c r="AH71" s="1160">
        <v>14</v>
      </c>
    </row>
    <row s="1366" customFormat="1" customHeight="1" ht="18.75" hidden="1">
      <c r="A72" s="989" t="s">
        <v>581</v>
      </c>
      <c r="C72" s="1636"/>
      <c r="D72" s="1638"/>
      <c r="E72" s="546" t="str">
        <f>FHD_NUM_P_34</f>
        <v/>
      </c>
      <c r="F72" s="1880" t="str">
        <f>FHD_P_34</f>
        <v/>
      </c>
      <c r="G72" s="1878" t="s">
        <v>555</v>
      </c>
      <c r="H72" s="557"/>
      <c r="I72" s="557"/>
      <c r="J72" s="557"/>
      <c r="K72" s="557"/>
      <c r="L72" s="289" t="str">
        <f>FHD_NOTE_P_34</f>
        <v/>
      </c>
      <c r="M72" s="543"/>
      <c r="N72" s="1636"/>
      <c r="O72" s="1636"/>
      <c r="T72" s="1636"/>
      <c r="W72" s="544"/>
      <c r="AC72" s="1632"/>
      <c r="AD72" s="1632"/>
      <c r="AE72" s="1632"/>
      <c r="AF72" s="1632"/>
      <c r="AG72" s="1632"/>
      <c r="AH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555</v>
      </c>
      <c r="H73" s="557"/>
      <c r="I73" s="557"/>
      <c r="J73" s="557"/>
      <c r="K73" s="557"/>
      <c r="L73" s="289" t="str">
        <f>FHD_NOTE_P_35</f>
        <v>Указывается общая сумма чистой прибыли, полученной от регулируемого вида деятельности.</v>
      </c>
      <c r="M73" s="543"/>
      <c r="N73" s="1636"/>
      <c r="O73" s="1636"/>
      <c r="T73" s="1636"/>
      <c r="W73" s="544"/>
      <c r="AC73" s="1632"/>
      <c r="AD73" s="1632"/>
      <c r="AE73" s="1632"/>
      <c r="AF73" s="1632"/>
      <c r="AG73" s="1632"/>
      <c r="AH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557"/>
      <c r="K74" s="557"/>
      <c r="L74" s="289" t="str">
        <f>FHD_NOTE_P_36</f>
        <v/>
      </c>
      <c r="M74" s="543"/>
      <c r="N74" s="1636"/>
      <c r="O74" s="1636"/>
      <c r="T74" s="1636"/>
      <c r="W74" s="544"/>
      <c r="AC74" s="1632"/>
      <c r="AD74" s="1632"/>
      <c r="AE74" s="1632"/>
      <c r="AF74" s="1632"/>
      <c r="AG74" s="1632"/>
      <c r="AH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557"/>
      <c r="K75" s="557"/>
      <c r="L75" s="289" t="str">
        <f>FHD_NOTE_P_37</f>
        <v>Указывается общее изменение стоимости основных фондов.</v>
      </c>
      <c r="M75" s="543"/>
      <c r="N75" s="1636"/>
      <c r="O75" s="1636"/>
      <c r="T75" s="1636"/>
      <c r="W75" s="544"/>
      <c r="AC75" s="1632"/>
      <c r="AD75" s="1632"/>
      <c r="AE75" s="1632"/>
      <c r="AF75" s="1632"/>
      <c r="AG75" s="1632"/>
      <c r="AH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557"/>
      <c r="K76" s="557"/>
      <c r="L76" s="289" t="str">
        <f>FHD_NOTE_P_38</f>
        <v>Указываются общее изменение стоимости основных фондов за счет их ввода в эксплуатацию и вывода из эксплуатации.</v>
      </c>
      <c r="M76" s="543"/>
      <c r="N76" s="1636"/>
      <c r="O76" s="1636"/>
      <c r="T76" s="1636"/>
      <c r="W76" s="544"/>
      <c r="AC76" s="1632"/>
      <c r="AD76" s="1632"/>
      <c r="AE76" s="1632"/>
      <c r="AF76" s="1632"/>
      <c r="AG76" s="1632"/>
      <c r="AH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557"/>
      <c r="K77" s="557"/>
      <c r="L77" s="289" t="str">
        <f>FHD_NOTE_P_39</f>
        <v>Указываются изменение стоимости основных фондов за счет их ввода в эксплуатацию.</v>
      </c>
      <c r="M77" s="543"/>
      <c r="N77" s="1636"/>
      <c r="O77" s="1636"/>
      <c r="T77" s="1636"/>
      <c r="W77" s="544"/>
      <c r="AC77" s="1632"/>
      <c r="AD77" s="1632"/>
      <c r="AE77" s="1632"/>
      <c r="AF77" s="1632"/>
      <c r="AG77" s="1632"/>
      <c r="AH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976"/>
      <c r="K78" s="976"/>
      <c r="L78" s="289" t="str">
        <f>FHD_NOTE_P_40</f>
        <v>Указываются изменение стоимости основных фондов за счет их вывода из эксплуатации.</v>
      </c>
      <c r="M78" s="543"/>
      <c r="N78" s="1636"/>
      <c r="O78" s="1636"/>
      <c r="T78" s="1636"/>
      <c r="W78" s="544"/>
      <c r="AC78" s="1632"/>
      <c r="AD78" s="1632"/>
      <c r="AE78" s="1632"/>
      <c r="AF78" s="1632"/>
      <c r="AG78" s="1632"/>
      <c r="AH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976"/>
      <c r="K79" s="976"/>
      <c r="L79" s="289" t="str">
        <f>FHD_NOTE_P_41</f>
        <v/>
      </c>
      <c r="M79" s="543"/>
      <c r="N79" s="1636"/>
      <c r="O79" s="1636"/>
      <c r="T79" s="1636"/>
      <c r="W79" s="544"/>
      <c r="AC79" s="1632"/>
      <c r="AD79" s="1632"/>
      <c r="AE79" s="1632"/>
      <c r="AF79" s="1632"/>
      <c r="AG79" s="1632"/>
      <c r="AH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555</v>
      </c>
      <c r="H80" s="976"/>
      <c r="I80" s="557"/>
      <c r="J80" s="976"/>
      <c r="K80" s="976"/>
      <c r="L80" s="289" t="str">
        <f>FHD_NOTE_P_42</f>
        <v/>
      </c>
      <c r="M80" s="543"/>
      <c r="N80" s="1636"/>
      <c r="O80" s="1636"/>
      <c r="T80" s="1636"/>
      <c r="W80" s="544"/>
      <c r="AC80" s="1632"/>
      <c r="AD80" s="1632"/>
      <c r="AE80" s="1632"/>
      <c r="AF80" s="1632"/>
      <c r="AG80" s="1632"/>
      <c r="AH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1055"/>
      <c r="K81" s="1055"/>
      <c r="L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543"/>
      <c r="N81" s="1636"/>
      <c r="O81" s="1636"/>
      <c r="T81" s="1636"/>
      <c r="W81" s="544"/>
      <c r="AC81" s="1632"/>
      <c r="AD81" s="1632"/>
      <c r="AE81" s="1632"/>
      <c r="AF81" s="1632"/>
      <c r="AG81" s="1632"/>
      <c r="AH81" s="1160">
        <v>19</v>
      </c>
    </row>
    <row s="1366" customFormat="1" customHeight="1" ht="18.75" hidden="1">
      <c r="A82" s="2371" t="s">
        <v>583</v>
      </c>
      <c r="C82" s="735"/>
      <c r="D82" s="733"/>
      <c r="E82" s="546" t="str">
        <f>FHD_NUM_P_44</f>
        <v/>
      </c>
      <c r="F82" s="1880" t="str">
        <f>FHD_P_44</f>
        <v/>
      </c>
      <c r="G82" s="1881" t="s">
        <v>584</v>
      </c>
      <c r="H82" s="977"/>
      <c r="I82" s="577"/>
      <c r="J82" s="977"/>
      <c r="K82" s="977"/>
      <c r="L82" s="289" t="str">
        <f>FHD_NOTE_P_44</f>
        <v/>
      </c>
      <c r="M82" s="734"/>
      <c r="N82" s="735"/>
      <c r="O82" s="735"/>
      <c r="T82" s="735"/>
      <c r="W82" s="736"/>
      <c r="AC82" s="737"/>
      <c r="AD82" s="737"/>
      <c r="AE82" s="737"/>
      <c r="AF82" s="737"/>
      <c r="AG82" s="737"/>
      <c r="AH82" s="910">
        <v>0</v>
      </c>
    </row>
    <row s="1366" customFormat="1" customHeight="1" ht="18.75" hidden="1">
      <c r="A83" s="2371"/>
      <c r="C83" s="735"/>
      <c r="D83" s="733"/>
      <c r="E83" s="546" t="str">
        <f>FHD_NUM_P_45</f>
        <v/>
      </c>
      <c r="F83" s="1880" t="str">
        <f>FHD_P_45</f>
        <v/>
      </c>
      <c r="G83" s="1881" t="s">
        <v>584</v>
      </c>
      <c r="H83" s="977"/>
      <c r="I83" s="577"/>
      <c r="J83" s="977"/>
      <c r="K83" s="977"/>
      <c r="L83" s="289" t="str">
        <f>FHD_NOTE_P_45</f>
        <v/>
      </c>
      <c r="M83" s="734"/>
      <c r="N83" s="735"/>
      <c r="O83" s="735"/>
      <c r="T83" s="735"/>
      <c r="W83" s="736"/>
      <c r="AC83" s="737"/>
      <c r="AD83" s="737"/>
      <c r="AE83" s="737"/>
      <c r="AF83" s="737"/>
      <c r="AG83" s="737"/>
      <c r="AH83" s="910">
        <v>0</v>
      </c>
    </row>
    <row s="1366" customFormat="1" customHeight="1" ht="18.75" hidden="1">
      <c r="A84" s="2371"/>
      <c r="C84" s="735"/>
      <c r="D84" s="738"/>
      <c r="E84" s="546" t="str">
        <f>FHD_NUM_P_46</f>
        <v/>
      </c>
      <c r="F84" s="1880" t="str">
        <f>FHD_P_46</f>
        <v/>
      </c>
      <c r="G84" s="1881" t="s">
        <v>584</v>
      </c>
      <c r="H84" s="977"/>
      <c r="I84" s="577"/>
      <c r="J84" s="977"/>
      <c r="K84" s="977"/>
      <c r="L84" s="289" t="str">
        <f>FHD_NOTE_P_46</f>
        <v/>
      </c>
      <c r="M84" s="734"/>
      <c r="N84" s="735"/>
      <c r="O84" s="735"/>
      <c r="T84" s="735"/>
      <c r="W84" s="736"/>
      <c r="AC84" s="737"/>
      <c r="AD84" s="737"/>
      <c r="AE84" s="737"/>
      <c r="AF84" s="737"/>
      <c r="AG84" s="737"/>
      <c r="AH84" s="910">
        <v>0</v>
      </c>
    </row>
    <row s="1366" customFormat="1" customHeight="1" ht="18.75" hidden="1">
      <c r="A85" s="2371"/>
      <c r="C85" s="735"/>
      <c r="D85" s="733"/>
      <c r="E85" s="546" t="str">
        <f>FHD_NUM_P_47</f>
        <v/>
      </c>
      <c r="F85" s="1880" t="str">
        <f>FHD_P_47</f>
        <v/>
      </c>
      <c r="G85" s="1881" t="s">
        <v>584</v>
      </c>
      <c r="H85" s="977"/>
      <c r="I85" s="577"/>
      <c r="J85" s="977"/>
      <c r="K85" s="977"/>
      <c r="L85" s="289" t="str">
        <f>FHD_NOTE_P_47</f>
        <v/>
      </c>
      <c r="M85" s="734"/>
      <c r="N85" s="735"/>
      <c r="O85" s="735"/>
      <c r="T85" s="735"/>
      <c r="W85" s="736"/>
      <c r="AC85" s="737"/>
      <c r="AD85" s="737"/>
      <c r="AE85" s="737"/>
      <c r="AF85" s="737"/>
      <c r="AG85" s="737"/>
      <c r="AH85" s="910">
        <v>0</v>
      </c>
    </row>
    <row s="1635" customFormat="1" customHeight="1" ht="18.75" hidden="1">
      <c r="A86" s="2371"/>
      <c r="B86" s="910"/>
      <c r="C86" s="735"/>
      <c r="D86" s="733"/>
      <c r="E86" s="546" t="str">
        <f>FHD_NUM_P_48</f>
        <v/>
      </c>
      <c r="F86" s="1880" t="str">
        <f>FHD_P_48</f>
        <v/>
      </c>
      <c r="G86" s="1881" t="s">
        <v>584</v>
      </c>
      <c r="H86" s="977"/>
      <c r="I86" s="577"/>
      <c r="J86" s="977"/>
      <c r="K86" s="977"/>
      <c r="L86" s="289" t="str">
        <f>FHD_NOTE_P_48</f>
        <v/>
      </c>
      <c r="M86" s="734"/>
      <c r="N86" s="735"/>
      <c r="O86" s="735"/>
      <c r="P86" s="910"/>
      <c r="Q86" s="910"/>
      <c r="R86" s="910"/>
      <c r="S86" s="910"/>
      <c r="T86" s="735"/>
      <c r="U86" s="910"/>
      <c r="V86" s="910"/>
      <c r="W86" s="736"/>
      <c r="X86" s="910"/>
      <c r="Y86" s="910"/>
      <c r="Z86" s="910"/>
      <c r="AA86" s="910"/>
      <c r="AB86" s="910"/>
      <c r="AC86" s="737"/>
      <c r="AD86" s="737"/>
      <c r="AE86" s="737"/>
      <c r="AF86" s="737"/>
      <c r="AG86" s="737"/>
      <c r="AH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978">
        <f>SUM(J88:J89)</f>
        <v>0</v>
      </c>
      <c r="K87" s="978">
        <f>SUM(K88:K89)</f>
        <v>0</v>
      </c>
      <c r="L87" s="289" t="str">
        <f>FHD_NOTE_P_49</f>
        <v/>
      </c>
      <c r="M87" s="734"/>
      <c r="N87" s="735"/>
      <c r="O87" s="735"/>
      <c r="P87" s="910"/>
      <c r="Q87" s="910"/>
      <c r="R87" s="910"/>
      <c r="S87" s="910"/>
      <c r="T87" s="735"/>
      <c r="U87" s="910"/>
      <c r="V87" s="910"/>
      <c r="W87" s="736"/>
      <c r="X87" s="910"/>
      <c r="Y87" s="910"/>
      <c r="Z87" s="910"/>
      <c r="AA87" s="910"/>
      <c r="AB87" s="910"/>
      <c r="AC87" s="737"/>
      <c r="AD87" s="737"/>
      <c r="AE87" s="737"/>
      <c r="AF87" s="737"/>
      <c r="AG87" s="737"/>
      <c r="AH87" s="739">
        <v>0</v>
      </c>
    </row>
    <row s="1635" customFormat="1" customHeight="1" ht="18.75" hidden="1">
      <c r="A88" s="2371"/>
      <c r="B88" s="910"/>
      <c r="C88" s="735"/>
      <c r="D88" s="733"/>
      <c r="E88" s="546" t="str">
        <f>FHD_NUM_P_50</f>
        <v/>
      </c>
      <c r="F88" s="1880" t="str">
        <f>FHD_P_50</f>
        <v/>
      </c>
      <c r="G88" s="1881" t="s">
        <v>584</v>
      </c>
      <c r="H88" s="977"/>
      <c r="I88" s="577"/>
      <c r="J88" s="977"/>
      <c r="K88" s="977"/>
      <c r="L88" s="289" t="str">
        <f>FHD_NOTE_P_50</f>
        <v/>
      </c>
      <c r="M88" s="734"/>
      <c r="N88" s="735"/>
      <c r="O88" s="735"/>
      <c r="P88" s="910"/>
      <c r="Q88" s="910"/>
      <c r="R88" s="910"/>
      <c r="S88" s="910"/>
      <c r="T88" s="735"/>
      <c r="U88" s="910"/>
      <c r="V88" s="910"/>
      <c r="W88" s="736"/>
      <c r="X88" s="910"/>
      <c r="Y88" s="910"/>
      <c r="Z88" s="910"/>
      <c r="AA88" s="910"/>
      <c r="AB88" s="910"/>
      <c r="AC88" s="737"/>
      <c r="AD88" s="737"/>
      <c r="AE88" s="737"/>
      <c r="AF88" s="737"/>
      <c r="AG88" s="737"/>
      <c r="AH88" s="739">
        <v>0</v>
      </c>
    </row>
    <row s="1635" customFormat="1" customHeight="1" ht="18.75" hidden="1">
      <c r="A89" s="2371"/>
      <c r="B89" s="910"/>
      <c r="C89" s="735"/>
      <c r="D89" s="733"/>
      <c r="E89" s="546" t="str">
        <f>FHD_NUM_P_51</f>
        <v/>
      </c>
      <c r="F89" s="1880" t="str">
        <f>FHD_P_51</f>
        <v/>
      </c>
      <c r="G89" s="1881" t="s">
        <v>584</v>
      </c>
      <c r="H89" s="977"/>
      <c r="I89" s="577"/>
      <c r="J89" s="977"/>
      <c r="K89" s="977"/>
      <c r="L89" s="289" t="str">
        <f>FHD_NOTE_P_51</f>
        <v/>
      </c>
      <c r="M89" s="734"/>
      <c r="N89" s="735"/>
      <c r="O89" s="735"/>
      <c r="P89" s="910"/>
      <c r="Q89" s="910"/>
      <c r="R89" s="910"/>
      <c r="S89" s="910"/>
      <c r="T89" s="735"/>
      <c r="U89" s="910"/>
      <c r="V89" s="910"/>
      <c r="W89" s="736"/>
      <c r="X89" s="910"/>
      <c r="Y89" s="910"/>
      <c r="Z89" s="910"/>
      <c r="AA89" s="910"/>
      <c r="AB89" s="910"/>
      <c r="AC89" s="737"/>
      <c r="AD89" s="737"/>
      <c r="AE89" s="737"/>
      <c r="AF89" s="737"/>
      <c r="AG89" s="737"/>
      <c r="AH89" s="739">
        <v>0</v>
      </c>
    </row>
    <row s="1635" customFormat="1" customHeight="1" ht="18.75" hidden="1">
      <c r="A90" s="2371"/>
      <c r="B90" s="910"/>
      <c r="C90" s="735"/>
      <c r="D90" s="733"/>
      <c r="E90" s="546" t="str">
        <f>FHD_NUM_P_52</f>
        <v/>
      </c>
      <c r="F90" s="1880" t="str">
        <f>FHD_P_52</f>
        <v/>
      </c>
      <c r="G90" s="1881" t="s">
        <v>561</v>
      </c>
      <c r="H90" s="976"/>
      <c r="I90" s="557"/>
      <c r="J90" s="976"/>
      <c r="K90" s="976"/>
      <c r="L90" s="289" t="str">
        <f>FHD_NOTE_P_52</f>
        <v/>
      </c>
      <c r="M90" s="734"/>
      <c r="N90" s="735"/>
      <c r="O90" s="735"/>
      <c r="P90" s="910"/>
      <c r="Q90" s="910"/>
      <c r="R90" s="910"/>
      <c r="S90" s="910"/>
      <c r="T90" s="735"/>
      <c r="U90" s="910"/>
      <c r="V90" s="910"/>
      <c r="W90" s="736"/>
      <c r="X90" s="910"/>
      <c r="Y90" s="910"/>
      <c r="Z90" s="910"/>
      <c r="AA90" s="910"/>
      <c r="AB90" s="910"/>
      <c r="AC90" s="737"/>
      <c r="AD90" s="737"/>
      <c r="AE90" s="737"/>
      <c r="AF90" s="737"/>
      <c r="AG90" s="737"/>
      <c r="AH90" s="739">
        <v>0</v>
      </c>
    </row>
    <row s="1366" customFormat="1" customHeight="1" ht="18.75" hidden="1">
      <c r="A91" s="2373" t="s">
        <v>585</v>
      </c>
      <c r="C91" s="735"/>
      <c r="D91" s="733"/>
      <c r="E91" s="546" t="str">
        <f>FHD_NUM_P_53</f>
        <v/>
      </c>
      <c r="F91" s="1880" t="str">
        <f>FHD_P_53</f>
        <v/>
      </c>
      <c r="G91" s="1881" t="s">
        <v>584</v>
      </c>
      <c r="H91" s="977"/>
      <c r="I91" s="577"/>
      <c r="J91" s="977"/>
      <c r="K91" s="977"/>
      <c r="L91" s="289" t="str">
        <f>FHD_NOTE_P_53</f>
        <v/>
      </c>
      <c r="M91" s="734"/>
      <c r="N91" s="735"/>
      <c r="O91" s="735"/>
      <c r="T91" s="735"/>
      <c r="W91" s="736"/>
      <c r="AC91" s="737"/>
      <c r="AD91" s="737"/>
      <c r="AE91" s="737"/>
      <c r="AF91" s="737"/>
      <c r="AG91" s="737"/>
      <c r="AH91" s="910">
        <v>0</v>
      </c>
    </row>
    <row s="1366" customFormat="1" customHeight="1" ht="18.75" hidden="1">
      <c r="A92" s="2373"/>
      <c r="C92" s="735"/>
      <c r="D92" s="733"/>
      <c r="E92" s="546" t="str">
        <f>FHD_NUM_P_54</f>
        <v/>
      </c>
      <c r="F92" s="1880" t="str">
        <f>FHD_P_54</f>
        <v/>
      </c>
      <c r="G92" s="1881" t="s">
        <v>584</v>
      </c>
      <c r="H92" s="977"/>
      <c r="I92" s="577"/>
      <c r="J92" s="977"/>
      <c r="K92" s="977"/>
      <c r="L92" s="289" t="str">
        <f>FHD_NOTE_P_54</f>
        <v/>
      </c>
      <c r="M92" s="734"/>
      <c r="N92" s="735"/>
      <c r="O92" s="735"/>
      <c r="T92" s="735"/>
      <c r="W92" s="736"/>
      <c r="AC92" s="737"/>
      <c r="AD92" s="737"/>
      <c r="AE92" s="737"/>
      <c r="AF92" s="737"/>
      <c r="AG92" s="737"/>
      <c r="AH92" s="910">
        <v>0</v>
      </c>
    </row>
    <row s="1366" customFormat="1" customHeight="1" ht="18.75" hidden="1">
      <c r="A93" s="2373"/>
      <c r="C93" s="735"/>
      <c r="D93" s="738"/>
      <c r="E93" s="546" t="str">
        <f>FHD_NUM_P_55</f>
        <v/>
      </c>
      <c r="F93" s="1880" t="str">
        <f>FHD_P_55</f>
        <v/>
      </c>
      <c r="G93" s="1884"/>
      <c r="H93" s="977"/>
      <c r="I93" s="577"/>
      <c r="J93" s="977"/>
      <c r="K93" s="977"/>
      <c r="L93" s="289" t="str">
        <f>FHD_NOTE_P_55</f>
        <v/>
      </c>
      <c r="M93" s="734"/>
      <c r="N93" s="735"/>
      <c r="O93" s="735"/>
      <c r="T93" s="735"/>
      <c r="W93" s="736"/>
      <c r="AC93" s="737"/>
      <c r="AD93" s="737"/>
      <c r="AE93" s="737"/>
      <c r="AF93" s="737"/>
      <c r="AG93" s="737"/>
      <c r="AH93" s="910">
        <v>0</v>
      </c>
    </row>
    <row s="1366" customFormat="1" customHeight="1" ht="18.75" hidden="1">
      <c r="A94" s="2373"/>
      <c r="C94" s="735"/>
      <c r="D94" s="733"/>
      <c r="E94" s="546" t="str">
        <f>FHD_NUM_P_56</f>
        <v/>
      </c>
      <c r="F94" s="1880" t="str">
        <f>FHD_P_56</f>
        <v/>
      </c>
      <c r="G94" s="1881" t="s">
        <v>586</v>
      </c>
      <c r="H94" s="977"/>
      <c r="I94" s="577"/>
      <c r="J94" s="977"/>
      <c r="K94" s="977"/>
      <c r="L94" s="289" t="str">
        <f>FHD_NOTE_P_56</f>
        <v/>
      </c>
      <c r="M94" s="734"/>
      <c r="N94" s="735"/>
      <c r="O94" s="735"/>
      <c r="T94" s="735"/>
      <c r="W94" s="736"/>
      <c r="AC94" s="737"/>
      <c r="AD94" s="737"/>
      <c r="AE94" s="737"/>
      <c r="AF94" s="737"/>
      <c r="AG94" s="737"/>
      <c r="AH94" s="910">
        <v>0</v>
      </c>
    </row>
    <row s="1635" customFormat="1" customHeight="1" ht="18.75" hidden="1">
      <c r="A95" s="2373"/>
      <c r="B95" s="910"/>
      <c r="C95" s="735"/>
      <c r="D95" s="733"/>
      <c r="E95" s="546" t="str">
        <f>FHD_NUM_P_57</f>
        <v/>
      </c>
      <c r="F95" s="1880" t="str">
        <f>FHD_P_57</f>
        <v/>
      </c>
      <c r="G95" s="1881" t="s">
        <v>561</v>
      </c>
      <c r="H95" s="976"/>
      <c r="I95" s="557"/>
      <c r="J95" s="976"/>
      <c r="K95" s="976"/>
      <c r="L95" s="289" t="str">
        <f>FHD_NOTE_P_57</f>
        <v/>
      </c>
      <c r="M95" s="734"/>
      <c r="N95" s="735"/>
      <c r="O95" s="735"/>
      <c r="P95" s="910"/>
      <c r="Q95" s="910"/>
      <c r="R95" s="910"/>
      <c r="S95" s="910"/>
      <c r="T95" s="735"/>
      <c r="U95" s="910"/>
      <c r="V95" s="910"/>
      <c r="W95" s="736"/>
      <c r="X95" s="910"/>
      <c r="Y95" s="910"/>
      <c r="Z95" s="910"/>
      <c r="AA95" s="910"/>
      <c r="AB95" s="910"/>
      <c r="AC95" s="737"/>
      <c r="AD95" s="737"/>
      <c r="AE95" s="737"/>
      <c r="AF95" s="737"/>
      <c r="AG95" s="737"/>
      <c r="AH95" s="739">
        <v>0</v>
      </c>
    </row>
    <row customHeight="1" ht="18.75">
      <c r="A96" s="2371" t="s">
        <v>587</v>
      </c>
      <c r="D96" s="1638"/>
      <c r="E96" s="546" t="str">
        <f>FHD_NUM_P_58</f>
        <v>7</v>
      </c>
      <c r="F96" s="1880" t="str">
        <f>FHD_P_58</f>
        <v>Объём сточных вод, принятых от потребителей</v>
      </c>
      <c r="G96" s="1881" t="s">
        <v>584</v>
      </c>
      <c r="H96" s="977"/>
      <c r="I96" s="577"/>
      <c r="J96" s="977"/>
      <c r="K96" s="977"/>
      <c r="L96" s="289" t="str">
        <f>FHD_NOTE_P_58</f>
        <v/>
      </c>
      <c r="M96" s="543"/>
      <c r="AH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584</v>
      </c>
      <c r="H97" s="977"/>
      <c r="I97" s="577"/>
      <c r="J97" s="977"/>
      <c r="K97" s="977"/>
      <c r="L97" s="289" t="str">
        <f>FHD_NOTE_P_59</f>
        <v/>
      </c>
      <c r="M97" s="543"/>
      <c r="AH97" s="1631">
        <v>0</v>
      </c>
    </row>
    <row customHeight="1" ht="18.75">
      <c r="A98" s="2371"/>
      <c r="D98" s="1638"/>
      <c r="E98" s="546" t="str">
        <f>FHD_NUM_P_60</f>
        <v>9</v>
      </c>
      <c r="F98" s="1880" t="str">
        <f>FHD_P_60</f>
        <v>Объём сточных вод, пропущенных через очистные сооружения</v>
      </c>
      <c r="G98" s="1881" t="s">
        <v>584</v>
      </c>
      <c r="H98" s="977"/>
      <c r="I98" s="577"/>
      <c r="J98" s="977"/>
      <c r="K98" s="977"/>
      <c r="L98" s="289" t="str">
        <f>FHD_NOTE_P_60</f>
        <v/>
      </c>
      <c r="M98" s="543"/>
      <c r="AH98" s="1631">
        <v>0</v>
      </c>
    </row>
    <row s="1366" customFormat="1" customHeight="1" ht="18.75" hidden="1">
      <c r="A99" s="2371" t="s">
        <v>588</v>
      </c>
      <c r="C99" s="1636"/>
      <c r="D99" s="1638"/>
      <c r="E99" s="546" t="str">
        <f>FHD_NUM_P_61</f>
        <v/>
      </c>
      <c r="F99" s="1880" t="str">
        <f>FHD_P_61</f>
        <v/>
      </c>
      <c r="G99" s="1878" t="s">
        <v>559</v>
      </c>
      <c r="H99" s="979"/>
      <c r="I99" s="742"/>
      <c r="J99" s="979"/>
      <c r="K99" s="979"/>
      <c r="L99" s="289" t="str">
        <f>FHD_NOTE_P_61</f>
        <v/>
      </c>
      <c r="M99" s="543"/>
      <c r="N99" s="1636"/>
      <c r="O99" s="1636"/>
      <c r="T99" s="1636"/>
      <c r="W99" s="544"/>
      <c r="AC99" s="1632"/>
      <c r="AD99" s="1632"/>
      <c r="AE99" s="1632"/>
      <c r="AF99" s="1632"/>
      <c r="AG99" s="1632"/>
      <c r="AH99" s="1160">
        <v>0</v>
      </c>
    </row>
    <row s="1642" customFormat="1" customHeight="1" ht="0.75" hidden="1">
      <c r="A100" s="2371"/>
      <c r="D100" s="548"/>
      <c r="E100" s="1013" t="str">
        <f>E99&amp;".0"</f>
        <v>.0</v>
      </c>
      <c r="F100" s="994"/>
      <c r="G100" s="995"/>
      <c r="H100" s="992"/>
      <c r="I100" s="992"/>
      <c r="J100" s="992"/>
      <c r="K100" s="992"/>
      <c r="L100" s="996"/>
      <c r="AH100" s="1636">
        <v>0</v>
      </c>
    </row>
    <row customHeight="1" ht="15" hidden="1">
      <c r="A101" s="2371"/>
      <c r="D101" s="1633"/>
      <c r="E101" s="971"/>
      <c r="F101" s="972" t="s">
        <v>589</v>
      </c>
      <c r="G101" s="572"/>
      <c r="H101" s="573"/>
      <c r="I101" s="573"/>
      <c r="J101" s="2635"/>
      <c r="K101" s="2636"/>
      <c r="L101" s="1004" t="s">
        <v>590</v>
      </c>
      <c r="M101" s="543"/>
      <c r="AH101" s="1631">
        <v>0</v>
      </c>
    </row>
    <row s="1366" customFormat="1" customHeight="1" ht="18.75" hidden="1">
      <c r="A102" s="2371"/>
      <c r="C102" s="1636"/>
      <c r="D102" s="1638"/>
      <c r="E102" s="546" t="str">
        <f>FHD_NUM_P_62</f>
        <v/>
      </c>
      <c r="F102" s="1880" t="str">
        <f>FHD_P_62</f>
        <v/>
      </c>
      <c r="G102" s="1877" t="s">
        <v>559</v>
      </c>
      <c r="H102" s="557"/>
      <c r="I102" s="557"/>
      <c r="J102" s="557"/>
      <c r="K102" s="557"/>
      <c r="L102" s="289" t="str">
        <f>FHD_NOTE_P_62</f>
        <v/>
      </c>
      <c r="M102" s="543"/>
      <c r="N102" s="1636"/>
      <c r="O102" s="1636"/>
      <c r="T102" s="1636"/>
      <c r="W102" s="544"/>
      <c r="AC102" s="1632"/>
      <c r="AD102" s="1632"/>
      <c r="AE102" s="1632"/>
      <c r="AF102" s="1632"/>
      <c r="AG102" s="1632"/>
      <c r="AH102" s="1160">
        <v>0</v>
      </c>
    </row>
    <row s="1366" customFormat="1" customHeight="1" ht="18.75" hidden="1">
      <c r="A103" s="2371"/>
      <c r="C103" s="1636"/>
      <c r="D103" s="1638"/>
      <c r="E103" s="546" t="str">
        <f>FHD_NUM_P_63</f>
        <v/>
      </c>
      <c r="F103" s="1880" t="str">
        <f>FHD_P_63</f>
        <v/>
      </c>
      <c r="G103" s="1877" t="s">
        <v>586</v>
      </c>
      <c r="H103" s="577"/>
      <c r="I103" s="577"/>
      <c r="J103" s="577"/>
      <c r="K103" s="577"/>
      <c r="L103" s="289" t="str">
        <f>FHD_NOTE_P_63</f>
        <v/>
      </c>
      <c r="M103" s="543"/>
      <c r="N103" s="1636"/>
      <c r="O103" s="1636"/>
      <c r="T103" s="1636"/>
      <c r="W103" s="544"/>
      <c r="AC103" s="1632"/>
      <c r="AD103" s="1632"/>
      <c r="AE103" s="1632"/>
      <c r="AF103" s="1632"/>
      <c r="AG103" s="1632"/>
      <c r="AH103" s="1160">
        <v>0</v>
      </c>
    </row>
    <row s="1366" customFormat="1" customHeight="1" ht="18.75" hidden="1">
      <c r="A104" s="2371"/>
      <c r="C104" s="1636" t="s">
        <v>591</v>
      </c>
      <c r="D104" s="1638"/>
      <c r="E104" s="546" t="str">
        <f>FHD_NUM_P_64</f>
        <v/>
      </c>
      <c r="F104" s="1880" t="str">
        <f>FHD_P_64</f>
        <v/>
      </c>
      <c r="G104" s="1877" t="s">
        <v>586</v>
      </c>
      <c r="H104" s="545"/>
      <c r="I104" s="545"/>
      <c r="J104" s="545"/>
      <c r="K104" s="545"/>
      <c r="L104" s="289" t="str">
        <f>FHD_NOTE_P_64</f>
        <v/>
      </c>
      <c r="M104" s="543"/>
      <c r="N104" s="1636"/>
      <c r="O104" s="1636"/>
      <c r="T104" s="1636"/>
      <c r="W104" s="544"/>
      <c r="AC104" s="1632"/>
      <c r="AD104" s="1632"/>
      <c r="AE104" s="1632"/>
      <c r="AF104" s="1632"/>
      <c r="AG104" s="1632"/>
      <c r="AH104" s="1160">
        <v>0</v>
      </c>
    </row>
    <row s="1366" customFormat="1" customHeight="1" ht="18.75" hidden="1">
      <c r="A105" s="2371"/>
      <c r="C105" s="1636"/>
      <c r="D105" s="1638"/>
      <c r="E105" s="546" t="str">
        <f>FHD_NUM_P_65</f>
        <v/>
      </c>
      <c r="F105" s="1880" t="str">
        <f>FHD_P_65</f>
        <v/>
      </c>
      <c r="G105" s="1877" t="s">
        <v>586</v>
      </c>
      <c r="H105" s="577"/>
      <c r="I105" s="577"/>
      <c r="J105" s="577"/>
      <c r="K105" s="577"/>
      <c r="L105" s="289" t="str">
        <f>FHD_NOTE_P_65</f>
        <v/>
      </c>
      <c r="M105" s="543"/>
      <c r="N105" s="1636"/>
      <c r="O105" s="1636"/>
      <c r="T105" s="1636"/>
      <c r="W105" s="544"/>
      <c r="AC105" s="1632"/>
      <c r="AD105" s="1632"/>
      <c r="AE105" s="1632"/>
      <c r="AF105" s="1632"/>
      <c r="AG105" s="1632"/>
      <c r="AH105" s="1160">
        <v>0</v>
      </c>
    </row>
    <row s="1366" customFormat="1" customHeight="1" ht="18.75" hidden="1">
      <c r="A106" s="2371"/>
      <c r="C106" s="1636"/>
      <c r="D106" s="1638"/>
      <c r="E106" s="546" t="str">
        <f>FHD_NUM_P_66</f>
        <v/>
      </c>
      <c r="F106" s="1524" t="str">
        <f>FHD_P_66</f>
        <v/>
      </c>
      <c r="G106" s="1877" t="s">
        <v>586</v>
      </c>
      <c r="H106" s="577"/>
      <c r="I106" s="577"/>
      <c r="J106" s="577"/>
      <c r="K106" s="577"/>
      <c r="L106" s="289" t="str">
        <f>FHD_NOTE_P_66</f>
        <v/>
      </c>
      <c r="M106" s="543"/>
      <c r="N106" s="1636"/>
      <c r="O106" s="1636"/>
      <c r="T106" s="1636"/>
      <c r="W106" s="544"/>
      <c r="AC106" s="1632"/>
      <c r="AD106" s="1632"/>
      <c r="AE106" s="1632"/>
      <c r="AF106" s="1632"/>
      <c r="AG106" s="1632"/>
      <c r="AH106" s="1160">
        <v>0</v>
      </c>
    </row>
    <row s="1366" customFormat="1" customHeight="1" ht="18.75" hidden="1">
      <c r="A107" s="2371"/>
      <c r="C107" s="1636"/>
      <c r="D107" s="1638"/>
      <c r="E107" s="546" t="str">
        <f>FHD_NUM_P_67</f>
        <v/>
      </c>
      <c r="F107" s="1650" t="str">
        <f>FHD_P_67</f>
        <v/>
      </c>
      <c r="G107" s="1877" t="s">
        <v>586</v>
      </c>
      <c r="H107" s="577"/>
      <c r="I107" s="577"/>
      <c r="J107" s="577"/>
      <c r="K107" s="577"/>
      <c r="L107" s="289" t="str">
        <f>FHD_NOTE_P_67</f>
        <v/>
      </c>
      <c r="M107" s="543"/>
      <c r="N107" s="1636"/>
      <c r="O107" s="1636"/>
      <c r="T107" s="1636"/>
      <c r="W107" s="544"/>
      <c r="AC107" s="1632"/>
      <c r="AD107" s="1632"/>
      <c r="AE107" s="1632"/>
      <c r="AF107" s="1632"/>
      <c r="AG107" s="1632"/>
      <c r="AH107" s="1160">
        <v>0</v>
      </c>
    </row>
    <row s="1366" customFormat="1" customHeight="1" ht="18.75" hidden="1">
      <c r="A108" s="2371"/>
      <c r="C108" s="1636"/>
      <c r="D108" s="1638"/>
      <c r="E108" s="546" t="str">
        <f>FHD_NUM_P_68</f>
        <v/>
      </c>
      <c r="F108" s="1524" t="str">
        <f>FHD_P_68</f>
        <v/>
      </c>
      <c r="G108" s="1877" t="s">
        <v>586</v>
      </c>
      <c r="H108" s="577"/>
      <c r="I108" s="577"/>
      <c r="J108" s="577"/>
      <c r="K108" s="577"/>
      <c r="L108" s="289" t="str">
        <f>FHD_NOTE_P_68</f>
        <v/>
      </c>
      <c r="M108" s="543"/>
      <c r="N108" s="1636"/>
      <c r="O108" s="1636"/>
      <c r="T108" s="1636"/>
      <c r="W108" s="544"/>
      <c r="AC108" s="1632"/>
      <c r="AD108" s="1632"/>
      <c r="AE108" s="1632"/>
      <c r="AF108" s="1632"/>
      <c r="AG108" s="1632"/>
      <c r="AH108" s="1160">
        <v>0</v>
      </c>
    </row>
    <row s="1366" customFormat="1" customHeight="1" ht="18.75" hidden="1">
      <c r="A109" s="2371"/>
      <c r="C109" s="1636"/>
      <c r="D109" s="1638"/>
      <c r="E109" s="546" t="str">
        <f>FHD_NUM_P_69</f>
        <v/>
      </c>
      <c r="F109" s="1524" t="str">
        <f>FHD_P_69</f>
        <v/>
      </c>
      <c r="G109" s="1877" t="s">
        <v>586</v>
      </c>
      <c r="H109" s="577"/>
      <c r="I109" s="577"/>
      <c r="J109" s="577"/>
      <c r="K109" s="577"/>
      <c r="L109" s="289" t="str">
        <f>FHD_NOTE_P_69</f>
        <v/>
      </c>
      <c r="M109" s="543"/>
      <c r="N109" s="1636"/>
      <c r="O109" s="1636"/>
      <c r="T109" s="1636"/>
      <c r="W109" s="544"/>
      <c r="AC109" s="1632"/>
      <c r="AD109" s="1632"/>
      <c r="AE109" s="1632"/>
      <c r="AF109" s="1632"/>
      <c r="AG109" s="1632"/>
      <c r="AH109" s="1160">
        <v>0</v>
      </c>
    </row>
    <row s="1366" customFormat="1" customHeight="1" ht="22.5" hidden="1">
      <c r="A110" s="2371"/>
      <c r="C110" s="1636"/>
      <c r="D110" s="1638"/>
      <c r="E110" s="546" t="str">
        <f>FHD_NUM_P_70</f>
        <v/>
      </c>
      <c r="F110" s="1880" t="str">
        <f>FHD_P_70</f>
        <v/>
      </c>
      <c r="G110" s="1877" t="s">
        <v>592</v>
      </c>
      <c r="H110" s="557"/>
      <c r="I110" s="557"/>
      <c r="J110" s="557"/>
      <c r="K110" s="557"/>
      <c r="L110" s="289" t="str">
        <f>FHD_NOTE_P_70</f>
        <v/>
      </c>
      <c r="M110" s="543"/>
      <c r="N110" s="1636"/>
      <c r="O110" s="1636"/>
      <c r="T110" s="1636"/>
      <c r="W110" s="544"/>
      <c r="AC110" s="1632"/>
      <c r="AD110" s="1632"/>
      <c r="AE110" s="1632"/>
      <c r="AF110" s="1632"/>
      <c r="AG110" s="1632"/>
      <c r="AH110" s="1160">
        <v>0</v>
      </c>
    </row>
    <row s="1366" customFormat="1" customHeight="1" ht="22.5" hidden="1">
      <c r="A111" s="2371"/>
      <c r="C111" s="1636"/>
      <c r="D111" s="1638"/>
      <c r="E111" s="546" t="str">
        <f>FHD_NUM_P_71</f>
        <v/>
      </c>
      <c r="F111" s="1880" t="str">
        <f>FHD_P_71</f>
        <v/>
      </c>
      <c r="G111" s="1877" t="s">
        <v>592</v>
      </c>
      <c r="H111" s="557"/>
      <c r="I111" s="557"/>
      <c r="J111" s="557"/>
      <c r="K111" s="557"/>
      <c r="L111" s="289" t="str">
        <f>FHD_NOTE_P_71</f>
        <v/>
      </c>
      <c r="M111" s="543"/>
      <c r="N111" s="1636"/>
      <c r="O111" s="1636"/>
      <c r="T111" s="1636"/>
      <c r="W111" s="544"/>
      <c r="AC111" s="1632"/>
      <c r="AD111" s="1632"/>
      <c r="AE111" s="1632"/>
      <c r="AF111" s="1632"/>
      <c r="AG111" s="1632"/>
      <c r="AH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593</v>
      </c>
      <c r="H112" s="577"/>
      <c r="I112" s="577"/>
      <c r="J112" s="577"/>
      <c r="K112" s="577"/>
      <c r="L112" s="289" t="str">
        <f>FHD_NOTE_P_72</f>
        <v/>
      </c>
      <c r="M112" s="543"/>
      <c r="AH112" s="1631">
        <v>19</v>
      </c>
    </row>
    <row customHeight="1" ht="18.75" hidden="1">
      <c r="A113" s="989" t="s">
        <v>594</v>
      </c>
      <c r="D113" s="1638"/>
      <c r="E113" s="546" t="str">
        <f>FHD_NUM_P_73</f>
        <v/>
      </c>
      <c r="F113" s="1880" t="str">
        <f>FHD_P_73</f>
        <v/>
      </c>
      <c r="G113" s="970" t="s">
        <v>593</v>
      </c>
      <c r="H113" s="968"/>
      <c r="I113" s="968"/>
      <c r="J113" s="968"/>
      <c r="K113" s="968"/>
      <c r="L113" s="289" t="str">
        <f>FHD_NOTE_P_73</f>
        <v/>
      </c>
      <c r="M113" s="543"/>
      <c r="AH113" s="1631">
        <v>0</v>
      </c>
    </row>
    <row customHeight="1" ht="33.75" hidden="1">
      <c r="A114" s="989" t="s">
        <v>595</v>
      </c>
      <c r="D114" s="1638"/>
      <c r="E114" s="546" t="str">
        <f>FHD_NUM_P_74</f>
        <v/>
      </c>
      <c r="F114" s="1880" t="str">
        <f>FHD_P_74</f>
        <v/>
      </c>
      <c r="G114" s="1876" t="s">
        <v>596</v>
      </c>
      <c r="H114" s="577"/>
      <c r="I114" s="577"/>
      <c r="J114" s="577"/>
      <c r="K114" s="577"/>
      <c r="L114" s="289" t="str">
        <f>FHD_NOTE_P_74</f>
        <v/>
      </c>
      <c r="M114" s="543"/>
      <c r="AH114" s="1631">
        <v>0</v>
      </c>
    </row>
    <row s="1635" customFormat="1" customHeight="1" ht="18.75" hidden="1">
      <c r="A115" s="2373" t="s">
        <v>597</v>
      </c>
      <c r="B115" s="910"/>
      <c r="C115" s="735"/>
      <c r="D115" s="733"/>
      <c r="E115" s="546" t="str">
        <f>FHD_NUM_P_75</f>
        <v/>
      </c>
      <c r="F115" s="1880" t="str">
        <f>FHD_P_75</f>
        <v/>
      </c>
      <c r="G115" s="1876" t="s">
        <v>561</v>
      </c>
      <c r="H115" s="557"/>
      <c r="I115" s="557"/>
      <c r="J115" s="557"/>
      <c r="K115" s="557"/>
      <c r="L115" s="289" t="str">
        <f>FHD_NOTE_P_75</f>
        <v/>
      </c>
      <c r="M115" s="734"/>
      <c r="N115" s="735"/>
      <c r="O115" s="735"/>
      <c r="P115" s="910"/>
      <c r="Q115" s="910"/>
      <c r="R115" s="910"/>
      <c r="S115" s="910"/>
      <c r="T115" s="735"/>
      <c r="U115" s="910"/>
      <c r="V115" s="910"/>
      <c r="W115" s="736"/>
      <c r="X115" s="910"/>
      <c r="Y115" s="910"/>
      <c r="Z115" s="910"/>
      <c r="AA115" s="910"/>
      <c r="AB115" s="910"/>
      <c r="AC115" s="737"/>
      <c r="AD115" s="737"/>
      <c r="AE115" s="737"/>
      <c r="AF115" s="737"/>
      <c r="AG115" s="737"/>
      <c r="AH115" s="739">
        <v>0</v>
      </c>
    </row>
    <row s="1635" customFormat="1" customHeight="1" ht="18.75" hidden="1">
      <c r="A116" s="2373"/>
      <c r="B116" s="910"/>
      <c r="C116" s="735"/>
      <c r="D116" s="733"/>
      <c r="E116" s="546" t="str">
        <f>FHD_NUM_P_76</f>
        <v/>
      </c>
      <c r="F116" s="1880" t="str">
        <f>FHD_P_76</f>
        <v/>
      </c>
      <c r="G116" s="1876" t="s">
        <v>561</v>
      </c>
      <c r="H116" s="557"/>
      <c r="I116" s="557"/>
      <c r="J116" s="557"/>
      <c r="K116" s="557"/>
      <c r="L116" s="289" t="str">
        <f>FHD_NOTE_P_76</f>
        <v/>
      </c>
      <c r="M116" s="734"/>
      <c r="N116" s="735"/>
      <c r="O116" s="735"/>
      <c r="P116" s="910"/>
      <c r="Q116" s="910"/>
      <c r="R116" s="910"/>
      <c r="S116" s="910"/>
      <c r="T116" s="735"/>
      <c r="U116" s="910"/>
      <c r="V116" s="910"/>
      <c r="W116" s="736"/>
      <c r="X116" s="910"/>
      <c r="Y116" s="910"/>
      <c r="Z116" s="910"/>
      <c r="AA116" s="910"/>
      <c r="AB116" s="910"/>
      <c r="AC116" s="737"/>
      <c r="AD116" s="737"/>
      <c r="AE116" s="737"/>
      <c r="AF116" s="737"/>
      <c r="AG116" s="737"/>
      <c r="AH116" s="739">
        <v>0</v>
      </c>
    </row>
    <row s="1635" customFormat="1" customHeight="1" ht="18.75" hidden="1">
      <c r="A117" s="2373"/>
      <c r="B117" s="910"/>
      <c r="C117" s="735"/>
      <c r="D117" s="733"/>
      <c r="E117" s="546" t="str">
        <f>FHD_NUM_P_77</f>
        <v/>
      </c>
      <c r="F117" s="1880" t="str">
        <f>FHD_P_77</f>
        <v/>
      </c>
      <c r="G117" s="1876" t="s">
        <v>561</v>
      </c>
      <c r="H117" s="557"/>
      <c r="I117" s="557"/>
      <c r="J117" s="557"/>
      <c r="K117" s="557"/>
      <c r="L117" s="289" t="str">
        <f>FHD_NOTE_P_77</f>
        <v/>
      </c>
      <c r="M117" s="734"/>
      <c r="N117" s="735"/>
      <c r="O117" s="735"/>
      <c r="P117" s="910"/>
      <c r="Q117" s="910"/>
      <c r="R117" s="910"/>
      <c r="S117" s="910"/>
      <c r="T117" s="735"/>
      <c r="U117" s="910"/>
      <c r="V117" s="910"/>
      <c r="W117" s="736"/>
      <c r="X117" s="910"/>
      <c r="Y117" s="910"/>
      <c r="Z117" s="910"/>
      <c r="AA117" s="910"/>
      <c r="AB117" s="910"/>
      <c r="AC117" s="737"/>
      <c r="AD117" s="737"/>
      <c r="AE117" s="737"/>
      <c r="AF117" s="737"/>
      <c r="AG117" s="737"/>
      <c r="AH117" s="739">
        <v>0</v>
      </c>
    </row>
    <row s="1642" customFormat="1" customHeight="1" ht="0.75" hidden="1">
      <c r="A118" s="2373"/>
      <c r="D118" s="548"/>
      <c r="E118" s="1013" t="str">
        <f>E117&amp;".0"</f>
        <v>.0</v>
      </c>
      <c r="F118" s="997"/>
      <c r="G118" s="1651"/>
      <c r="H118" s="992"/>
      <c r="I118" s="992"/>
      <c r="J118" s="992"/>
      <c r="K118" s="992"/>
      <c r="L118" s="996"/>
      <c r="AH118" s="1636">
        <v>0</v>
      </c>
    </row>
    <row s="1635" customFormat="1" customHeight="1" ht="15" hidden="1">
      <c r="A119" s="2373"/>
      <c r="B119" s="910"/>
      <c r="C119" s="735"/>
      <c r="D119" s="746"/>
      <c r="E119" s="973"/>
      <c r="F119" s="974" t="s">
        <v>598</v>
      </c>
      <c r="G119" s="747"/>
      <c r="H119" s="748"/>
      <c r="I119" s="748"/>
      <c r="J119" s="2637"/>
      <c r="K119" s="2638"/>
      <c r="L119" s="1003" t="s">
        <v>599</v>
      </c>
      <c r="M119" s="734"/>
      <c r="N119" s="735"/>
      <c r="O119" s="735"/>
      <c r="P119" s="910"/>
      <c r="Q119" s="910"/>
      <c r="R119" s="910"/>
      <c r="S119" s="910"/>
      <c r="T119" s="735"/>
      <c r="U119" s="910"/>
      <c r="V119" s="910"/>
      <c r="W119" s="736"/>
      <c r="X119" s="910"/>
      <c r="Y119" s="910"/>
      <c r="Z119" s="910"/>
      <c r="AA119" s="910"/>
      <c r="AB119" s="910"/>
      <c r="AC119" s="737"/>
      <c r="AD119" s="737"/>
      <c r="AE119" s="737"/>
      <c r="AF119" s="737"/>
      <c r="AG119" s="737"/>
      <c r="AH119" s="739">
        <v>0</v>
      </c>
    </row>
    <row customHeight="1" ht="22.5" hidden="1">
      <c r="A120" s="2371" t="s">
        <v>600</v>
      </c>
      <c r="D120" s="1638"/>
      <c r="E120" s="546" t="str">
        <f>FHD_NUM_P_78</f>
        <v/>
      </c>
      <c r="F120" s="1880" t="str">
        <f>FHD_P_78</f>
        <v/>
      </c>
      <c r="G120" s="1877" t="s">
        <v>563</v>
      </c>
      <c r="H120" s="577"/>
      <c r="I120" s="577"/>
      <c r="J120" s="577"/>
      <c r="K120" s="577"/>
      <c r="L120" s="289" t="str">
        <f>FHD_NOTE_P_78</f>
        <v/>
      </c>
      <c r="M120" s="543"/>
      <c r="AH120" s="1631">
        <v>0</v>
      </c>
    </row>
    <row s="1642" customFormat="1" customHeight="1" ht="0.75" hidden="1">
      <c r="A121" s="2371"/>
      <c r="D121" s="548"/>
      <c r="E121" s="1013" t="str">
        <f>E120&amp;".0"</f>
        <v>.0</v>
      </c>
      <c r="F121" s="997"/>
      <c r="G121" s="1651"/>
      <c r="H121" s="992"/>
      <c r="I121" s="992"/>
      <c r="J121" s="992"/>
      <c r="K121" s="992"/>
      <c r="L121" s="996"/>
      <c r="AH121" s="1636">
        <v>0</v>
      </c>
    </row>
    <row customHeight="1" ht="15" hidden="1">
      <c r="A122" s="2371"/>
      <c r="D122" s="1633"/>
      <c r="E122" s="570"/>
      <c r="F122" s="1168" t="s">
        <v>589</v>
      </c>
      <c r="G122" s="572"/>
      <c r="H122" s="573"/>
      <c r="I122" s="573"/>
      <c r="J122" s="2639"/>
      <c r="K122" s="2640"/>
      <c r="L122" s="1004" t="s">
        <v>601</v>
      </c>
      <c r="M122" s="543"/>
      <c r="AH122" s="1631">
        <v>0</v>
      </c>
    </row>
    <row customHeight="1" ht="22.5" hidden="1">
      <c r="A123" s="2371"/>
      <c r="D123" s="1638"/>
      <c r="E123" s="546" t="str">
        <f>FHD_NUM_P_79</f>
        <v/>
      </c>
      <c r="F123" s="1880" t="str">
        <f>FHD_P_79</f>
        <v/>
      </c>
      <c r="G123" s="1878" t="s">
        <v>565</v>
      </c>
      <c r="H123" s="577"/>
      <c r="I123" s="577"/>
      <c r="J123" s="577"/>
      <c r="K123" s="577"/>
      <c r="L123" s="289" t="str">
        <f>FHD_NOTE_P_79</f>
        <v/>
      </c>
      <c r="M123" s="543"/>
      <c r="AH123" s="1631">
        <v>0</v>
      </c>
    </row>
    <row s="1642" customFormat="1" customHeight="1" ht="0.75" hidden="1">
      <c r="A124" s="2371"/>
      <c r="D124" s="548"/>
      <c r="E124" s="1013" t="str">
        <f>E123&amp;".0"</f>
        <v>.0</v>
      </c>
      <c r="F124" s="998"/>
      <c r="G124" s="1651"/>
      <c r="H124" s="992"/>
      <c r="I124" s="992"/>
      <c r="J124" s="992"/>
      <c r="K124" s="992"/>
      <c r="L124" s="996"/>
      <c r="AH124" s="1636">
        <v>0</v>
      </c>
    </row>
    <row customHeight="1" ht="15" hidden="1">
      <c r="A125" s="2371"/>
      <c r="D125" s="1633"/>
      <c r="E125" s="570"/>
      <c r="F125" s="1168" t="s">
        <v>589</v>
      </c>
      <c r="G125" s="572"/>
      <c r="H125" s="573"/>
      <c r="I125" s="573"/>
      <c r="J125" s="2641"/>
      <c r="K125" s="2642"/>
      <c r="L125" s="1004" t="s">
        <v>602</v>
      </c>
      <c r="M125" s="543"/>
      <c r="AH125" s="1631">
        <v>0</v>
      </c>
    </row>
    <row customHeight="1" ht="22.5" hidden="1">
      <c r="A126" s="2371"/>
      <c r="D126" s="1638"/>
      <c r="E126" s="546" t="str">
        <f>FHD_NUM_P_80</f>
        <v/>
      </c>
      <c r="F126" s="1880" t="str">
        <f>FHD_P_80</f>
        <v/>
      </c>
      <c r="G126" s="1878" t="s">
        <v>603</v>
      </c>
      <c r="H126" s="557"/>
      <c r="I126" s="557"/>
      <c r="J126" s="557"/>
      <c r="K126" s="557"/>
      <c r="L126" s="289" t="str">
        <f>FHD_NOTE_P_80</f>
        <v/>
      </c>
      <c r="M126" s="543"/>
      <c r="AH126" s="1631">
        <v>0</v>
      </c>
    </row>
    <row customHeight="1" ht="18.75" hidden="1">
      <c r="A127" s="2371"/>
      <c r="D127" s="1638"/>
      <c r="E127" s="546" t="str">
        <f>FHD_NUM_P_81</f>
        <v/>
      </c>
      <c r="F127" s="1880" t="str">
        <f>FHD_P_81</f>
        <v/>
      </c>
      <c r="G127" s="1878" t="s">
        <v>604</v>
      </c>
      <c r="H127" s="557"/>
      <c r="I127" s="557"/>
      <c r="J127" s="557"/>
      <c r="K127" s="557"/>
      <c r="L127" s="289" t="str">
        <f>FHD_NOTE_P_81</f>
        <v/>
      </c>
      <c r="M127" s="543"/>
      <c r="AH127" s="1631">
        <v>0</v>
      </c>
    </row>
    <row customHeight="1" ht="18.75" hidden="1">
      <c r="A128" s="2371"/>
      <c r="C128" s="1636" t="s">
        <v>591</v>
      </c>
      <c r="D128" s="1638"/>
      <c r="E128" s="546" t="str">
        <f>FHD_NUM_P_82</f>
        <v/>
      </c>
      <c r="F128" s="1880" t="str">
        <f>FHD_P_82</f>
        <v/>
      </c>
      <c r="G128" s="1878" t="s">
        <v>309</v>
      </c>
      <c r="H128" s="401"/>
      <c r="I128" s="401"/>
      <c r="J128" s="818"/>
      <c r="K128" s="818"/>
      <c r="L128" s="289" t="str">
        <f>FHD_NOTE_P_82</f>
        <v/>
      </c>
      <c r="M128" s="543"/>
      <c r="AH128" s="1631">
        <v>0</v>
      </c>
    </row>
    <row customHeight="1" ht="18.75" hidden="1">
      <c r="A129" s="2371"/>
      <c r="C129" s="1636" t="s">
        <v>591</v>
      </c>
      <c r="D129" s="1638"/>
      <c r="E129" s="546" t="str">
        <f>FHD_NUM_P_83</f>
        <v/>
      </c>
      <c r="F129" s="1524" t="str">
        <f>FHD_P_83</f>
        <v/>
      </c>
      <c r="G129" s="1878" t="s">
        <v>309</v>
      </c>
      <c r="H129" s="401"/>
      <c r="I129" s="401"/>
      <c r="J129" s="818"/>
      <c r="K129" s="818"/>
      <c r="L129" s="289" t="str">
        <f>FHD_NOTE_P_83</f>
        <v/>
      </c>
      <c r="M129" s="543"/>
      <c r="AH129" s="1631">
        <v>0</v>
      </c>
    </row>
    <row customHeight="1" ht="18.75" hidden="1">
      <c r="A130" s="2371"/>
      <c r="C130" s="1636" t="s">
        <v>591</v>
      </c>
      <c r="D130" s="1638"/>
      <c r="E130" s="546" t="str">
        <f>FHD_NUM_P_84</f>
        <v/>
      </c>
      <c r="F130" s="1524" t="str">
        <f>FHD_P_84</f>
        <v/>
      </c>
      <c r="G130" s="1878" t="s">
        <v>309</v>
      </c>
      <c r="H130" s="401"/>
      <c r="I130" s="401"/>
      <c r="J130" s="818"/>
      <c r="K130" s="818"/>
      <c r="L130" s="289" t="str">
        <f>FHD_NOTE_P_84</f>
        <v/>
      </c>
      <c r="M130" s="543"/>
      <c r="AH130" s="1631">
        <v>0</v>
      </c>
    </row>
    <row customHeight="1" ht="11.549999999999999">
      <c r="D131" s="1638"/>
      <c r="J131" s="1635"/>
      <c r="K131" s="1635"/>
      <c r="AH131" s="1631">
        <v>11</v>
      </c>
    </row>
    <row customHeight="1" ht="13.5">
      <c r="D132" s="1638"/>
      <c r="E132" s="336"/>
      <c r="F132" s="369"/>
      <c r="G132" s="369"/>
      <c r="H132" s="369"/>
      <c r="I132" s="1647"/>
      <c r="J132" s="1687"/>
      <c r="K132" s="1687"/>
      <c r="L132" s="581"/>
      <c r="AH132" s="1631">
        <v>13</v>
      </c>
    </row>
    <row s="1641" customFormat="1" customHeight="1" ht="11.549999999999999">
      <c r="A133" s="987"/>
      <c r="B133" s="1636"/>
      <c r="C133" s="1636"/>
      <c r="D133" s="351"/>
      <c r="F133" s="1640"/>
      <c r="G133" s="1631"/>
      <c r="H133" s="1631"/>
      <c r="I133" s="1631"/>
      <c r="J133" s="1635"/>
      <c r="K133" s="1635"/>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s="1641" customFormat="1" customHeight="1" ht="11.549999999999999">
      <c r="A203" s="987"/>
      <c r="B203" s="1636"/>
      <c r="C203" s="1636"/>
      <c r="D203" s="351"/>
      <c r="J203" s="1641"/>
      <c r="K203" s="1641"/>
      <c r="M203" s="1160"/>
      <c r="N203" s="1636"/>
      <c r="O203" s="1636"/>
      <c r="P203" s="1160"/>
      <c r="Q203" s="1160"/>
      <c r="R203" s="1160"/>
      <c r="S203" s="1160"/>
      <c r="T203" s="1636"/>
      <c r="U203" s="1160"/>
      <c r="V203" s="1160"/>
      <c r="W203" s="544"/>
      <c r="X203" s="1160"/>
      <c r="Y203" s="1160"/>
      <c r="Z203" s="1160"/>
      <c r="AA203" s="1160"/>
      <c r="AB203" s="1160"/>
      <c r="AC203" s="1632"/>
      <c r="AD203" s="566"/>
      <c r="AE203" s="566"/>
      <c r="AF203" s="566"/>
      <c r="AG203" s="566"/>
      <c r="AH203" s="1641">
        <v>11</v>
      </c>
    </row>
    <row s="1641" customFormat="1" customHeight="1" ht="11.549999999999999">
      <c r="A204" s="987"/>
      <c r="B204" s="1636"/>
      <c r="C204" s="1636"/>
      <c r="D204" s="351"/>
      <c r="J204" s="1641"/>
      <c r="K204" s="1641"/>
      <c r="M204" s="1160"/>
      <c r="N204" s="1636"/>
      <c r="O204" s="1636"/>
      <c r="P204" s="1160"/>
      <c r="Q204" s="1160"/>
      <c r="R204" s="1160"/>
      <c r="S204" s="1160"/>
      <c r="T204" s="1636"/>
      <c r="U204" s="1160"/>
      <c r="V204" s="1160"/>
      <c r="W204" s="544"/>
      <c r="X204" s="1160"/>
      <c r="Y204" s="1160"/>
      <c r="Z204" s="1160"/>
      <c r="AA204" s="1160"/>
      <c r="AB204" s="1160"/>
      <c r="AC204" s="1632"/>
      <c r="AD204" s="566"/>
      <c r="AE204" s="566"/>
      <c r="AF204" s="566"/>
      <c r="AG204" s="566"/>
      <c r="AH204" s="1641">
        <v>11</v>
      </c>
    </row>
    <row s="1641" customFormat="1" customHeight="1" ht="11.549999999999999">
      <c r="A205" s="987"/>
      <c r="B205" s="1636"/>
      <c r="C205" s="1636"/>
      <c r="D205" s="351"/>
      <c r="J205" s="1641"/>
      <c r="K205" s="1641"/>
      <c r="M205" s="1160"/>
      <c r="N205" s="1636"/>
      <c r="O205" s="1636"/>
      <c r="P205" s="1160"/>
      <c r="Q205" s="1160"/>
      <c r="R205" s="1160"/>
      <c r="S205" s="1160"/>
      <c r="T205" s="1636"/>
      <c r="U205" s="1160"/>
      <c r="V205" s="1160"/>
      <c r="W205" s="544"/>
      <c r="X205" s="1160"/>
      <c r="Y205" s="1160"/>
      <c r="Z205" s="1160"/>
      <c r="AA205" s="1160"/>
      <c r="AB205" s="1160"/>
      <c r="AC205" s="1632"/>
      <c r="AD205" s="566"/>
      <c r="AE205" s="566"/>
      <c r="AF205" s="566"/>
      <c r="AG205" s="566"/>
      <c r="AH205" s="1641">
        <v>11</v>
      </c>
    </row>
    <row s="1641" customFormat="1" customHeight="1" ht="11.549999999999999">
      <c r="A206" s="987"/>
      <c r="B206" s="1636"/>
      <c r="C206" s="1636"/>
      <c r="D206" s="351"/>
      <c r="J206" s="1641"/>
      <c r="K206" s="1641"/>
      <c r="M206" s="1160"/>
      <c r="N206" s="1636"/>
      <c r="O206" s="1636"/>
      <c r="P206" s="1160"/>
      <c r="Q206" s="1160"/>
      <c r="R206" s="1160"/>
      <c r="S206" s="1160"/>
      <c r="T206" s="1636"/>
      <c r="U206" s="1160"/>
      <c r="V206" s="1160"/>
      <c r="W206" s="544"/>
      <c r="X206" s="1160"/>
      <c r="Y206" s="1160"/>
      <c r="Z206" s="1160"/>
      <c r="AA206" s="1160"/>
      <c r="AB206" s="1160"/>
      <c r="AC206" s="1632"/>
      <c r="AD206" s="566"/>
      <c r="AE206" s="566"/>
      <c r="AF206" s="566"/>
      <c r="AG206" s="566"/>
      <c r="AH206" s="1641">
        <v>11</v>
      </c>
    </row>
    <row s="1641" customFormat="1" customHeight="1" ht="11.549999999999999">
      <c r="A207" s="987"/>
      <c r="B207" s="1636"/>
      <c r="C207" s="1636"/>
      <c r="D207" s="351"/>
      <c r="J207" s="1641"/>
      <c r="K207" s="1641"/>
      <c r="M207" s="1160"/>
      <c r="N207" s="1636"/>
      <c r="O207" s="1636"/>
      <c r="P207" s="1160"/>
      <c r="Q207" s="1160"/>
      <c r="R207" s="1160"/>
      <c r="S207" s="1160"/>
      <c r="T207" s="1636"/>
      <c r="U207" s="1160"/>
      <c r="V207" s="1160"/>
      <c r="W207" s="544"/>
      <c r="X207" s="1160"/>
      <c r="Y207" s="1160"/>
      <c r="Z207" s="1160"/>
      <c r="AA207" s="1160"/>
      <c r="AB207" s="1160"/>
      <c r="AC207" s="1632"/>
      <c r="AD207" s="566"/>
      <c r="AE207" s="566"/>
      <c r="AF207" s="566"/>
      <c r="AG207" s="566"/>
      <c r="AH207" s="1641">
        <v>11</v>
      </c>
    </row>
    <row s="1641" customFormat="1" customHeight="1" ht="11.549999999999999">
      <c r="A208" s="987"/>
      <c r="B208" s="1636"/>
      <c r="C208" s="1636"/>
      <c r="D208" s="351"/>
      <c r="J208" s="1641"/>
      <c r="K208" s="1641"/>
      <c r="M208" s="1160"/>
      <c r="N208" s="1636"/>
      <c r="O208" s="1636"/>
      <c r="P208" s="1160"/>
      <c r="Q208" s="1160"/>
      <c r="R208" s="1160"/>
      <c r="S208" s="1160"/>
      <c r="T208" s="1636"/>
      <c r="U208" s="1160"/>
      <c r="V208" s="1160"/>
      <c r="W208" s="544"/>
      <c r="X208" s="1160"/>
      <c r="Y208" s="1160"/>
      <c r="Z208" s="1160"/>
      <c r="AA208" s="1160"/>
      <c r="AB208" s="1160"/>
      <c r="AC208" s="1632"/>
      <c r="AD208" s="566"/>
      <c r="AE208" s="566"/>
      <c r="AF208" s="566"/>
      <c r="AG208" s="566"/>
      <c r="AH208" s="1641">
        <v>11</v>
      </c>
    </row>
    <row s="1641" customFormat="1" customHeight="1" ht="11.549999999999999">
      <c r="A209" s="987"/>
      <c r="B209" s="1636"/>
      <c r="C209" s="1636"/>
      <c r="D209" s="351"/>
      <c r="J209" s="1641"/>
      <c r="K209" s="1641"/>
      <c r="M209" s="1160"/>
      <c r="N209" s="1636"/>
      <c r="O209" s="1636"/>
      <c r="P209" s="1160"/>
      <c r="Q209" s="1160"/>
      <c r="R209" s="1160"/>
      <c r="S209" s="1160"/>
      <c r="T209" s="1636"/>
      <c r="U209" s="1160"/>
      <c r="V209" s="1160"/>
      <c r="W209" s="544"/>
      <c r="X209" s="1160"/>
      <c r="Y209" s="1160"/>
      <c r="Z209" s="1160"/>
      <c r="AA209" s="1160"/>
      <c r="AB209" s="1160"/>
      <c r="AC209" s="1632"/>
      <c r="AD209" s="566"/>
      <c r="AE209" s="566"/>
      <c r="AF209" s="566"/>
      <c r="AG209" s="566"/>
      <c r="AH209" s="1641">
        <v>11</v>
      </c>
    </row>
    <row s="1641" customFormat="1" customHeight="1" ht="11.549999999999999">
      <c r="A210" s="987"/>
      <c r="B210" s="1636"/>
      <c r="C210" s="1636"/>
      <c r="D210" s="351"/>
      <c r="J210" s="1641"/>
      <c r="K210" s="1641"/>
      <c r="M210" s="1160"/>
      <c r="N210" s="1636"/>
      <c r="O210" s="1636"/>
      <c r="P210" s="1160"/>
      <c r="Q210" s="1160"/>
      <c r="R210" s="1160"/>
      <c r="S210" s="1160"/>
      <c r="T210" s="1636"/>
      <c r="U210" s="1160"/>
      <c r="V210" s="1160"/>
      <c r="W210" s="544"/>
      <c r="X210" s="1160"/>
      <c r="Y210" s="1160"/>
      <c r="Z210" s="1160"/>
      <c r="AA210" s="1160"/>
      <c r="AB210" s="1160"/>
      <c r="AC210" s="1632"/>
      <c r="AD210" s="566"/>
      <c r="AE210" s="566"/>
      <c r="AF210" s="566"/>
      <c r="AG210" s="566"/>
      <c r="AH210" s="1641">
        <v>11</v>
      </c>
    </row>
    <row s="1641" customFormat="1" customHeight="1" ht="11.549999999999999">
      <c r="A211" s="987"/>
      <c r="B211" s="1636"/>
      <c r="C211" s="1636"/>
      <c r="D211" s="351"/>
      <c r="J211" s="1641"/>
      <c r="K211" s="1641"/>
      <c r="M211" s="1160"/>
      <c r="N211" s="1636"/>
      <c r="O211" s="1636"/>
      <c r="P211" s="1160"/>
      <c r="Q211" s="1160"/>
      <c r="R211" s="1160"/>
      <c r="S211" s="1160"/>
      <c r="T211" s="1636"/>
      <c r="U211" s="1160"/>
      <c r="V211" s="1160"/>
      <c r="W211" s="544"/>
      <c r="X211" s="1160"/>
      <c r="Y211" s="1160"/>
      <c r="Z211" s="1160"/>
      <c r="AA211" s="1160"/>
      <c r="AB211" s="1160"/>
      <c r="AC211" s="1632"/>
      <c r="AD211" s="566"/>
      <c r="AE211" s="566"/>
      <c r="AF211" s="566"/>
      <c r="AG211" s="566"/>
      <c r="AH211" s="1641">
        <v>11</v>
      </c>
    </row>
    <row s="1641" customFormat="1" customHeight="1" ht="11.549999999999999">
      <c r="A212" s="987"/>
      <c r="B212" s="1636"/>
      <c r="C212" s="1636"/>
      <c r="D212" s="351"/>
      <c r="J212" s="1641"/>
      <c r="K212" s="1641"/>
      <c r="M212" s="1160"/>
      <c r="N212" s="1636"/>
      <c r="O212" s="1636"/>
      <c r="P212" s="1160"/>
      <c r="Q212" s="1160"/>
      <c r="R212" s="1160"/>
      <c r="S212" s="1160"/>
      <c r="T212" s="1636"/>
      <c r="U212" s="1160"/>
      <c r="V212" s="1160"/>
      <c r="W212" s="544"/>
      <c r="X212" s="1160"/>
      <c r="Y212" s="1160"/>
      <c r="Z212" s="1160"/>
      <c r="AA212" s="1160"/>
      <c r="AB212" s="1160"/>
      <c r="AC212" s="1632"/>
      <c r="AD212" s="566"/>
      <c r="AE212" s="566"/>
      <c r="AF212" s="566"/>
      <c r="AG212" s="566"/>
      <c r="AH212" s="1641">
        <v>11</v>
      </c>
    </row>
    <row s="1641" customFormat="1" customHeight="1" ht="11.549999999999999">
      <c r="A213" s="987"/>
      <c r="B213" s="1636"/>
      <c r="C213" s="1636"/>
      <c r="D213" s="351"/>
      <c r="J213" s="1641"/>
      <c r="K213" s="1641"/>
      <c r="M213" s="1160"/>
      <c r="N213" s="1636"/>
      <c r="O213" s="1636"/>
      <c r="P213" s="1160"/>
      <c r="Q213" s="1160"/>
      <c r="R213" s="1160"/>
      <c r="S213" s="1160"/>
      <c r="T213" s="1636"/>
      <c r="U213" s="1160"/>
      <c r="V213" s="1160"/>
      <c r="W213" s="544"/>
      <c r="X213" s="1160"/>
      <c r="Y213" s="1160"/>
      <c r="Z213" s="1160"/>
      <c r="AA213" s="1160"/>
      <c r="AB213" s="1160"/>
      <c r="AC213" s="1632"/>
      <c r="AD213" s="566"/>
      <c r="AE213" s="566"/>
      <c r="AF213" s="566"/>
      <c r="AG213" s="566"/>
      <c r="AH213" s="1641">
        <v>11</v>
      </c>
    </row>
    <row s="1641" customFormat="1" customHeight="1" ht="11.549999999999999">
      <c r="A214" s="987"/>
      <c r="B214" s="1636"/>
      <c r="C214" s="1636"/>
      <c r="D214" s="351"/>
      <c r="J214" s="1641"/>
      <c r="K214" s="1641"/>
      <c r="M214" s="1160"/>
      <c r="N214" s="1636"/>
      <c r="O214" s="1636"/>
      <c r="P214" s="1160"/>
      <c r="Q214" s="1160"/>
      <c r="R214" s="1160"/>
      <c r="S214" s="1160"/>
      <c r="T214" s="1636"/>
      <c r="U214" s="1160"/>
      <c r="V214" s="1160"/>
      <c r="W214" s="544"/>
      <c r="X214" s="1160"/>
      <c r="Y214" s="1160"/>
      <c r="Z214" s="1160"/>
      <c r="AA214" s="1160"/>
      <c r="AB214" s="1160"/>
      <c r="AC214" s="1632"/>
      <c r="AD214" s="566"/>
      <c r="AE214" s="566"/>
      <c r="AF214" s="566"/>
      <c r="AG214" s="566"/>
      <c r="AH214" s="1641">
        <v>11</v>
      </c>
    </row>
    <row s="1641" customFormat="1" customHeight="1" ht="11.549999999999999">
      <c r="A215" s="987"/>
      <c r="B215" s="1636"/>
      <c r="C215" s="1636"/>
      <c r="D215" s="351"/>
      <c r="J215" s="1641"/>
      <c r="K215" s="1641"/>
      <c r="M215" s="1160"/>
      <c r="N215" s="1636"/>
      <c r="O215" s="1636"/>
      <c r="P215" s="1160"/>
      <c r="Q215" s="1160"/>
      <c r="R215" s="1160"/>
      <c r="S215" s="1160"/>
      <c r="T215" s="1636"/>
      <c r="U215" s="1160"/>
      <c r="V215" s="1160"/>
      <c r="W215" s="544"/>
      <c r="X215" s="1160"/>
      <c r="Y215" s="1160"/>
      <c r="Z215" s="1160"/>
      <c r="AA215" s="1160"/>
      <c r="AB215" s="1160"/>
      <c r="AC215" s="1632"/>
      <c r="AD215" s="566"/>
      <c r="AE215" s="566"/>
      <c r="AF215" s="566"/>
      <c r="AG215" s="566"/>
      <c r="AH215" s="1641">
        <v>11</v>
      </c>
    </row>
    <row s="1641" customFormat="1" customHeight="1" ht="11.549999999999999">
      <c r="A216" s="987"/>
      <c r="B216" s="1636"/>
      <c r="C216" s="1636"/>
      <c r="D216" s="351"/>
      <c r="J216" s="1641"/>
      <c r="K216" s="1641"/>
      <c r="M216" s="1160"/>
      <c r="N216" s="1636"/>
      <c r="O216" s="1636"/>
      <c r="P216" s="1160"/>
      <c r="Q216" s="1160"/>
      <c r="R216" s="1160"/>
      <c r="S216" s="1160"/>
      <c r="T216" s="1636"/>
      <c r="U216" s="1160"/>
      <c r="V216" s="1160"/>
      <c r="W216" s="544"/>
      <c r="X216" s="1160"/>
      <c r="Y216" s="1160"/>
      <c r="Z216" s="1160"/>
      <c r="AA216" s="1160"/>
      <c r="AB216" s="1160"/>
      <c r="AC216" s="1632"/>
      <c r="AD216" s="566"/>
      <c r="AE216" s="566"/>
      <c r="AF216" s="566"/>
      <c r="AG216" s="566"/>
      <c r="AH216" s="1641">
        <v>11</v>
      </c>
    </row>
    <row s="1641" customFormat="1" customHeight="1" ht="11.549999999999999">
      <c r="A217" s="987"/>
      <c r="B217" s="1636"/>
      <c r="C217" s="1636"/>
      <c r="D217" s="351"/>
      <c r="J217" s="1641"/>
      <c r="K217" s="1641"/>
      <c r="M217" s="1160"/>
      <c r="N217" s="1636"/>
      <c r="O217" s="1636"/>
      <c r="P217" s="1160"/>
      <c r="Q217" s="1160"/>
      <c r="R217" s="1160"/>
      <c r="S217" s="1160"/>
      <c r="T217" s="1636"/>
      <c r="U217" s="1160"/>
      <c r="V217" s="1160"/>
      <c r="W217" s="544"/>
      <c r="X217" s="1160"/>
      <c r="Y217" s="1160"/>
      <c r="Z217" s="1160"/>
      <c r="AA217" s="1160"/>
      <c r="AB217" s="1160"/>
      <c r="AC217" s="1632"/>
      <c r="AD217" s="566"/>
      <c r="AE217" s="566"/>
      <c r="AF217" s="566"/>
      <c r="AG217" s="566"/>
      <c r="AH217" s="1641">
        <v>11</v>
      </c>
    </row>
    <row s="1641" customFormat="1" customHeight="1" ht="11.549999999999999">
      <c r="A218" s="987"/>
      <c r="B218" s="1636"/>
      <c r="C218" s="1636"/>
      <c r="D218" s="351"/>
      <c r="J218" s="1641"/>
      <c r="K218" s="1641"/>
      <c r="M218" s="1160"/>
      <c r="N218" s="1636"/>
      <c r="O218" s="1636"/>
      <c r="P218" s="1160"/>
      <c r="Q218" s="1160"/>
      <c r="R218" s="1160"/>
      <c r="S218" s="1160"/>
      <c r="T218" s="1636"/>
      <c r="U218" s="1160"/>
      <c r="V218" s="1160"/>
      <c r="W218" s="544"/>
      <c r="X218" s="1160"/>
      <c r="Y218" s="1160"/>
      <c r="Z218" s="1160"/>
      <c r="AA218" s="1160"/>
      <c r="AB218" s="1160"/>
      <c r="AC218" s="1632"/>
      <c r="AD218" s="566"/>
      <c r="AE218" s="566"/>
      <c r="AF218" s="566"/>
      <c r="AG218" s="566"/>
      <c r="AH218" s="1641">
        <v>11</v>
      </c>
    </row>
    <row s="1641" customFormat="1" customHeight="1" ht="11.549999999999999">
      <c r="A219" s="987"/>
      <c r="B219" s="1636"/>
      <c r="C219" s="1636"/>
      <c r="D219" s="351"/>
      <c r="J219" s="1641"/>
      <c r="K219" s="1641"/>
      <c r="M219" s="1160"/>
      <c r="N219" s="1636"/>
      <c r="O219" s="1636"/>
      <c r="P219" s="1160"/>
      <c r="Q219" s="1160"/>
      <c r="R219" s="1160"/>
      <c r="S219" s="1160"/>
      <c r="T219" s="1636"/>
      <c r="U219" s="1160"/>
      <c r="V219" s="1160"/>
      <c r="W219" s="544"/>
      <c r="X219" s="1160"/>
      <c r="Y219" s="1160"/>
      <c r="Z219" s="1160"/>
      <c r="AA219" s="1160"/>
      <c r="AB219" s="1160"/>
      <c r="AC219" s="1632"/>
      <c r="AD219" s="566"/>
      <c r="AE219" s="566"/>
      <c r="AF219" s="566"/>
      <c r="AG219" s="566"/>
      <c r="AH219" s="1641">
        <v>11</v>
      </c>
    </row>
    <row s="1641" customFormat="1" customHeight="1" ht="11.549999999999999">
      <c r="A220" s="987"/>
      <c r="B220" s="1636"/>
      <c r="C220" s="1636"/>
      <c r="D220" s="351"/>
      <c r="J220" s="1641"/>
      <c r="K220" s="1641"/>
      <c r="M220" s="1160"/>
      <c r="N220" s="1636"/>
      <c r="O220" s="1636"/>
      <c r="P220" s="1160"/>
      <c r="Q220" s="1160"/>
      <c r="R220" s="1160"/>
      <c r="S220" s="1160"/>
      <c r="T220" s="1636"/>
      <c r="U220" s="1160"/>
      <c r="V220" s="1160"/>
      <c r="W220" s="544"/>
      <c r="X220" s="1160"/>
      <c r="Y220" s="1160"/>
      <c r="Z220" s="1160"/>
      <c r="AA220" s="1160"/>
      <c r="AB220" s="1160"/>
      <c r="AC220" s="1632"/>
      <c r="AD220" s="566"/>
      <c r="AE220" s="566"/>
      <c r="AF220" s="566"/>
      <c r="AG220" s="566"/>
      <c r="AH220" s="1641">
        <v>11</v>
      </c>
    </row>
    <row s="1641" customFormat="1" customHeight="1" ht="11.549999999999999">
      <c r="A221" s="987"/>
      <c r="B221" s="1636"/>
      <c r="C221" s="1636"/>
      <c r="D221" s="351"/>
      <c r="J221" s="1641"/>
      <c r="K221" s="1641"/>
      <c r="M221" s="1160"/>
      <c r="N221" s="1636"/>
      <c r="O221" s="1636"/>
      <c r="P221" s="1160"/>
      <c r="Q221" s="1160"/>
      <c r="R221" s="1160"/>
      <c r="S221" s="1160"/>
      <c r="T221" s="1636"/>
      <c r="U221" s="1160"/>
      <c r="V221" s="1160"/>
      <c r="W221" s="544"/>
      <c r="X221" s="1160"/>
      <c r="Y221" s="1160"/>
      <c r="Z221" s="1160"/>
      <c r="AA221" s="1160"/>
      <c r="AB221" s="1160"/>
      <c r="AC221" s="1632"/>
      <c r="AD221" s="566"/>
      <c r="AE221" s="566"/>
      <c r="AF221" s="566"/>
      <c r="AG221" s="566"/>
      <c r="AH221" s="1641">
        <v>11</v>
      </c>
    </row>
    <row s="1641" customFormat="1" customHeight="1" ht="11.549999999999999">
      <c r="A222" s="987"/>
      <c r="B222" s="1636"/>
      <c r="C222" s="1636"/>
      <c r="D222" s="351"/>
      <c r="J222" s="1641"/>
      <c r="K222" s="1641"/>
      <c r="M222" s="1160"/>
      <c r="N222" s="1636"/>
      <c r="O222" s="1636"/>
      <c r="P222" s="1160"/>
      <c r="Q222" s="1160"/>
      <c r="R222" s="1160"/>
      <c r="S222" s="1160"/>
      <c r="T222" s="1636"/>
      <c r="U222" s="1160"/>
      <c r="V222" s="1160"/>
      <c r="W222" s="544"/>
      <c r="X222" s="1160"/>
      <c r="Y222" s="1160"/>
      <c r="Z222" s="1160"/>
      <c r="AA222" s="1160"/>
      <c r="AB222" s="1160"/>
      <c r="AC222" s="1632"/>
      <c r="AD222" s="566"/>
      <c r="AE222" s="566"/>
      <c r="AF222" s="566"/>
      <c r="AG222" s="566"/>
      <c r="AH222" s="1641">
        <v>11</v>
      </c>
    </row>
    <row s="1641" customFormat="1" customHeight="1" ht="11.549999999999999">
      <c r="A223" s="987"/>
      <c r="B223" s="1636"/>
      <c r="C223" s="1636"/>
      <c r="D223" s="351"/>
      <c r="J223" s="1641"/>
      <c r="K223" s="1641"/>
      <c r="M223" s="1160"/>
      <c r="N223" s="1636"/>
      <c r="O223" s="1636"/>
      <c r="P223" s="1160"/>
      <c r="Q223" s="1160"/>
      <c r="R223" s="1160"/>
      <c r="S223" s="1160"/>
      <c r="T223" s="1636"/>
      <c r="U223" s="1160"/>
      <c r="V223" s="1160"/>
      <c r="W223" s="544"/>
      <c r="X223" s="1160"/>
      <c r="Y223" s="1160"/>
      <c r="Z223" s="1160"/>
      <c r="AA223" s="1160"/>
      <c r="AB223" s="1160"/>
      <c r="AC223" s="1632"/>
      <c r="AD223" s="566"/>
      <c r="AE223" s="566"/>
      <c r="AF223" s="566"/>
      <c r="AG223" s="566"/>
      <c r="AH223" s="1641">
        <v>11</v>
      </c>
    </row>
    <row s="1641" customFormat="1" customHeight="1" ht="11.549999999999999">
      <c r="A224" s="987"/>
      <c r="B224" s="1636"/>
      <c r="C224" s="1636"/>
      <c r="D224" s="351"/>
      <c r="J224" s="1641"/>
      <c r="K224" s="1641"/>
      <c r="M224" s="1160"/>
      <c r="N224" s="1636"/>
      <c r="O224" s="1636"/>
      <c r="P224" s="1160"/>
      <c r="Q224" s="1160"/>
      <c r="R224" s="1160"/>
      <c r="S224" s="1160"/>
      <c r="T224" s="1636"/>
      <c r="U224" s="1160"/>
      <c r="V224" s="1160"/>
      <c r="W224" s="544"/>
      <c r="X224" s="1160"/>
      <c r="Y224" s="1160"/>
      <c r="Z224" s="1160"/>
      <c r="AA224" s="1160"/>
      <c r="AB224" s="1160"/>
      <c r="AC224" s="1632"/>
      <c r="AD224" s="566"/>
      <c r="AE224" s="566"/>
      <c r="AF224" s="566"/>
      <c r="AG224" s="566"/>
      <c r="AH224" s="1641">
        <v>11</v>
      </c>
    </row>
    <row s="1641" customFormat="1" customHeight="1" ht="11.549999999999999">
      <c r="A225" s="987"/>
      <c r="B225" s="1636"/>
      <c r="C225" s="1636"/>
      <c r="D225" s="351"/>
      <c r="J225" s="1641"/>
      <c r="K225" s="1641"/>
      <c r="M225" s="1160"/>
      <c r="N225" s="1636"/>
      <c r="O225" s="1636"/>
      <c r="P225" s="1160"/>
      <c r="Q225" s="1160"/>
      <c r="R225" s="1160"/>
      <c r="S225" s="1160"/>
      <c r="T225" s="1636"/>
      <c r="U225" s="1160"/>
      <c r="V225" s="1160"/>
      <c r="W225" s="544"/>
      <c r="X225" s="1160"/>
      <c r="Y225" s="1160"/>
      <c r="Z225" s="1160"/>
      <c r="AA225" s="1160"/>
      <c r="AB225" s="1160"/>
      <c r="AC225" s="1632"/>
      <c r="AD225" s="566"/>
      <c r="AE225" s="566"/>
      <c r="AF225" s="566"/>
      <c r="AG225" s="566"/>
      <c r="AH225" s="1641">
        <v>11</v>
      </c>
    </row>
    <row s="1641" customFormat="1" customHeight="1" ht="11.549999999999999">
      <c r="A226" s="987"/>
      <c r="B226" s="1636"/>
      <c r="C226" s="1636"/>
      <c r="D226" s="351"/>
      <c r="J226" s="1641"/>
      <c r="K226" s="1641"/>
      <c r="M226" s="1160"/>
      <c r="N226" s="1636"/>
      <c r="O226" s="1636"/>
      <c r="P226" s="1160"/>
      <c r="Q226" s="1160"/>
      <c r="R226" s="1160"/>
      <c r="S226" s="1160"/>
      <c r="T226" s="1636"/>
      <c r="U226" s="1160"/>
      <c r="V226" s="1160"/>
      <c r="W226" s="544"/>
      <c r="X226" s="1160"/>
      <c r="Y226" s="1160"/>
      <c r="Z226" s="1160"/>
      <c r="AA226" s="1160"/>
      <c r="AB226" s="1160"/>
      <c r="AC226" s="1632"/>
      <c r="AD226" s="566"/>
      <c r="AE226" s="566"/>
      <c r="AF226" s="566"/>
      <c r="AG226" s="566"/>
      <c r="AH226" s="1641">
        <v>11</v>
      </c>
    </row>
    <row s="1641" customFormat="1" customHeight="1" ht="11.549999999999999">
      <c r="A227" s="987"/>
      <c r="B227" s="1636"/>
      <c r="C227" s="1636"/>
      <c r="D227" s="351"/>
      <c r="J227" s="1641"/>
      <c r="K227" s="1641"/>
      <c r="M227" s="1160"/>
      <c r="N227" s="1636"/>
      <c r="O227" s="1636"/>
      <c r="P227" s="1160"/>
      <c r="Q227" s="1160"/>
      <c r="R227" s="1160"/>
      <c r="S227" s="1160"/>
      <c r="T227" s="1636"/>
      <c r="U227" s="1160"/>
      <c r="V227" s="1160"/>
      <c r="W227" s="544"/>
      <c r="X227" s="1160"/>
      <c r="Y227" s="1160"/>
      <c r="Z227" s="1160"/>
      <c r="AA227" s="1160"/>
      <c r="AB227" s="1160"/>
      <c r="AC227" s="1632"/>
      <c r="AD227" s="566"/>
      <c r="AE227" s="566"/>
      <c r="AF227" s="566"/>
      <c r="AG227" s="566"/>
      <c r="AH227" s="1641">
        <v>11</v>
      </c>
    </row>
    <row s="1641" customFormat="1" customHeight="1" ht="11.549999999999999">
      <c r="A228" s="987"/>
      <c r="B228" s="1636"/>
      <c r="C228" s="1636"/>
      <c r="D228" s="351"/>
      <c r="J228" s="1641"/>
      <c r="K228" s="1641"/>
      <c r="M228" s="1160"/>
      <c r="N228" s="1636"/>
      <c r="O228" s="1636"/>
      <c r="P228" s="1160"/>
      <c r="Q228" s="1160"/>
      <c r="R228" s="1160"/>
      <c r="S228" s="1160"/>
      <c r="T228" s="1636"/>
      <c r="U228" s="1160"/>
      <c r="V228" s="1160"/>
      <c r="W228" s="544"/>
      <c r="X228" s="1160"/>
      <c r="Y228" s="1160"/>
      <c r="Z228" s="1160"/>
      <c r="AA228" s="1160"/>
      <c r="AB228" s="1160"/>
      <c r="AC228" s="1632"/>
      <c r="AD228" s="566"/>
      <c r="AE228" s="566"/>
      <c r="AF228" s="566"/>
      <c r="AG228" s="566"/>
      <c r="AH228" s="1641">
        <v>11</v>
      </c>
    </row>
    <row s="1641" customFormat="1" customHeight="1" ht="11.549999999999999">
      <c r="A229" s="987"/>
      <c r="B229" s="1636"/>
      <c r="C229" s="1636"/>
      <c r="D229" s="351"/>
      <c r="J229" s="1641"/>
      <c r="K229" s="1641"/>
      <c r="M229" s="1160"/>
      <c r="N229" s="1636"/>
      <c r="O229" s="1636"/>
      <c r="P229" s="1160"/>
      <c r="Q229" s="1160"/>
      <c r="R229" s="1160"/>
      <c r="S229" s="1160"/>
      <c r="T229" s="1636"/>
      <c r="U229" s="1160"/>
      <c r="V229" s="1160"/>
      <c r="W229" s="544"/>
      <c r="X229" s="1160"/>
      <c r="Y229" s="1160"/>
      <c r="Z229" s="1160"/>
      <c r="AA229" s="1160"/>
      <c r="AB229" s="1160"/>
      <c r="AC229" s="1632"/>
      <c r="AD229" s="566"/>
      <c r="AE229" s="566"/>
      <c r="AF229" s="566"/>
      <c r="AG229" s="566"/>
      <c r="AH229" s="1641">
        <v>11</v>
      </c>
    </row>
    <row s="1641" customFormat="1" customHeight="1" ht="11.549999999999999">
      <c r="A230" s="987"/>
      <c r="B230" s="1636"/>
      <c r="C230" s="1636"/>
      <c r="D230" s="351"/>
      <c r="J230" s="1641"/>
      <c r="K230" s="1641"/>
      <c r="M230" s="1160"/>
      <c r="N230" s="1636"/>
      <c r="O230" s="1636"/>
      <c r="P230" s="1160"/>
      <c r="Q230" s="1160"/>
      <c r="R230" s="1160"/>
      <c r="S230" s="1160"/>
      <c r="T230" s="1636"/>
      <c r="U230" s="1160"/>
      <c r="V230" s="1160"/>
      <c r="W230" s="544"/>
      <c r="X230" s="1160"/>
      <c r="Y230" s="1160"/>
      <c r="Z230" s="1160"/>
      <c r="AA230" s="1160"/>
      <c r="AB230" s="1160"/>
      <c r="AC230" s="1632"/>
      <c r="AD230" s="566"/>
      <c r="AE230" s="566"/>
      <c r="AF230" s="566"/>
      <c r="AG230" s="566"/>
      <c r="AH230" s="1641">
        <v>11</v>
      </c>
    </row>
    <row s="1641" customFormat="1" customHeight="1" ht="11.549999999999999">
      <c r="A231" s="987"/>
      <c r="B231" s="1636"/>
      <c r="C231" s="1636"/>
      <c r="D231" s="351"/>
      <c r="J231" s="1641"/>
      <c r="K231" s="1641"/>
      <c r="M231" s="1160"/>
      <c r="N231" s="1636"/>
      <c r="O231" s="1636"/>
      <c r="P231" s="1160"/>
      <c r="Q231" s="1160"/>
      <c r="R231" s="1160"/>
      <c r="S231" s="1160"/>
      <c r="T231" s="1636"/>
      <c r="U231" s="1160"/>
      <c r="V231" s="1160"/>
      <c r="W231" s="544"/>
      <c r="X231" s="1160"/>
      <c r="Y231" s="1160"/>
      <c r="Z231" s="1160"/>
      <c r="AA231" s="1160"/>
      <c r="AB231" s="1160"/>
      <c r="AC231" s="1632"/>
      <c r="AD231" s="566"/>
      <c r="AE231" s="566"/>
      <c r="AF231" s="566"/>
      <c r="AG231" s="566"/>
      <c r="AH231" s="1641">
        <v>11</v>
      </c>
    </row>
    <row s="1641" customFormat="1" customHeight="1" ht="11.549999999999999">
      <c r="A232" s="987"/>
      <c r="B232" s="1636"/>
      <c r="C232" s="1636"/>
      <c r="D232" s="351"/>
      <c r="J232" s="1641"/>
      <c r="K232" s="1641"/>
      <c r="M232" s="1160"/>
      <c r="N232" s="1636"/>
      <c r="O232" s="1636"/>
      <c r="P232" s="1160"/>
      <c r="Q232" s="1160"/>
      <c r="R232" s="1160"/>
      <c r="S232" s="1160"/>
      <c r="T232" s="1636"/>
      <c r="U232" s="1160"/>
      <c r="V232" s="1160"/>
      <c r="W232" s="544"/>
      <c r="X232" s="1160"/>
      <c r="Y232" s="1160"/>
      <c r="Z232" s="1160"/>
      <c r="AA232" s="1160"/>
      <c r="AB232" s="1160"/>
      <c r="AC232" s="1632"/>
      <c r="AD232" s="566"/>
      <c r="AE232" s="566"/>
      <c r="AF232" s="566"/>
      <c r="AG232" s="566"/>
      <c r="AH232" s="1641">
        <v>11</v>
      </c>
    </row>
    <row s="1641" customFormat="1" customHeight="1" ht="11.549999999999999">
      <c r="A233" s="987"/>
      <c r="B233" s="1636"/>
      <c r="C233" s="1636"/>
      <c r="D233" s="351"/>
      <c r="J233" s="1641"/>
      <c r="K233" s="1641"/>
      <c r="M233" s="1160"/>
      <c r="N233" s="1636"/>
      <c r="O233" s="1636"/>
      <c r="P233" s="1160"/>
      <c r="Q233" s="1160"/>
      <c r="R233" s="1160"/>
      <c r="S233" s="1160"/>
      <c r="T233" s="1636"/>
      <c r="U233" s="1160"/>
      <c r="V233" s="1160"/>
      <c r="W233" s="544"/>
      <c r="X233" s="1160"/>
      <c r="Y233" s="1160"/>
      <c r="Z233" s="1160"/>
      <c r="AA233" s="1160"/>
      <c r="AB233" s="1160"/>
      <c r="AC233" s="1632"/>
      <c r="AD233" s="566"/>
      <c r="AE233" s="566"/>
      <c r="AF233" s="566"/>
      <c r="AG233" s="566"/>
      <c r="AH233" s="1641">
        <v>11</v>
      </c>
    </row>
    <row s="1641" customFormat="1" customHeight="1" ht="11.549999999999999">
      <c r="A234" s="987"/>
      <c r="B234" s="1636"/>
      <c r="C234" s="1636"/>
      <c r="D234" s="351"/>
      <c r="J234" s="1641"/>
      <c r="K234" s="1641"/>
      <c r="M234" s="1160"/>
      <c r="N234" s="1636"/>
      <c r="O234" s="1636"/>
      <c r="P234" s="1160"/>
      <c r="Q234" s="1160"/>
      <c r="R234" s="1160"/>
      <c r="S234" s="1160"/>
      <c r="T234" s="1636"/>
      <c r="U234" s="1160"/>
      <c r="V234" s="1160"/>
      <c r="W234" s="544"/>
      <c r="X234" s="1160"/>
      <c r="Y234" s="1160"/>
      <c r="Z234" s="1160"/>
      <c r="AA234" s="1160"/>
      <c r="AB234" s="1160"/>
      <c r="AC234" s="1632"/>
      <c r="AD234" s="566"/>
      <c r="AE234" s="566"/>
      <c r="AF234" s="566"/>
      <c r="AG234" s="566"/>
      <c r="AH234" s="1641">
        <v>11</v>
      </c>
    </row>
    <row s="1641" customFormat="1" customHeight="1" ht="11.549999999999999">
      <c r="A235" s="987"/>
      <c r="B235" s="1636"/>
      <c r="C235" s="1636"/>
      <c r="D235" s="351"/>
      <c r="J235" s="1641"/>
      <c r="K235" s="1641"/>
      <c r="M235" s="1160"/>
      <c r="N235" s="1636"/>
      <c r="O235" s="1636"/>
      <c r="P235" s="1160"/>
      <c r="Q235" s="1160"/>
      <c r="R235" s="1160"/>
      <c r="S235" s="1160"/>
      <c r="T235" s="1636"/>
      <c r="U235" s="1160"/>
      <c r="V235" s="1160"/>
      <c r="W235" s="544"/>
      <c r="X235" s="1160"/>
      <c r="Y235" s="1160"/>
      <c r="Z235" s="1160"/>
      <c r="AA235" s="1160"/>
      <c r="AB235" s="1160"/>
      <c r="AC235" s="1632"/>
      <c r="AD235" s="566"/>
      <c r="AE235" s="566"/>
      <c r="AF235" s="566"/>
      <c r="AG235" s="566"/>
      <c r="AH235" s="1641">
        <v>11</v>
      </c>
    </row>
    <row s="1641" customFormat="1" customHeight="1" ht="11.549999999999999">
      <c r="A236" s="987"/>
      <c r="B236" s="1636"/>
      <c r="C236" s="1636"/>
      <c r="D236" s="351"/>
      <c r="J236" s="1641"/>
      <c r="K236" s="1641"/>
      <c r="M236" s="1160"/>
      <c r="N236" s="1636"/>
      <c r="O236" s="1636"/>
      <c r="P236" s="1160"/>
      <c r="Q236" s="1160"/>
      <c r="R236" s="1160"/>
      <c r="S236" s="1160"/>
      <c r="T236" s="1636"/>
      <c r="U236" s="1160"/>
      <c r="V236" s="1160"/>
      <c r="W236" s="544"/>
      <c r="X236" s="1160"/>
      <c r="Y236" s="1160"/>
      <c r="Z236" s="1160"/>
      <c r="AA236" s="1160"/>
      <c r="AB236" s="1160"/>
      <c r="AC236" s="1632"/>
      <c r="AD236" s="566"/>
      <c r="AE236" s="566"/>
      <c r="AF236" s="566"/>
      <c r="AG236" s="566"/>
      <c r="AH236" s="1641">
        <v>11</v>
      </c>
    </row>
    <row s="1641" customFormat="1" customHeight="1" ht="11.549999999999999">
      <c r="A237" s="987"/>
      <c r="B237" s="1636"/>
      <c r="C237" s="1636"/>
      <c r="D237" s="351"/>
      <c r="J237" s="1641"/>
      <c r="K237" s="1641"/>
      <c r="M237" s="1160"/>
      <c r="N237" s="1636"/>
      <c r="O237" s="1636"/>
      <c r="P237" s="1160"/>
      <c r="Q237" s="1160"/>
      <c r="R237" s="1160"/>
      <c r="S237" s="1160"/>
      <c r="T237" s="1636"/>
      <c r="U237" s="1160"/>
      <c r="V237" s="1160"/>
      <c r="W237" s="544"/>
      <c r="X237" s="1160"/>
      <c r="Y237" s="1160"/>
      <c r="Z237" s="1160"/>
      <c r="AA237" s="1160"/>
      <c r="AB237" s="1160"/>
      <c r="AC237" s="1632"/>
      <c r="AD237" s="566"/>
      <c r="AE237" s="566"/>
      <c r="AF237" s="566"/>
      <c r="AG237" s="566"/>
      <c r="AH237" s="1641">
        <v>11</v>
      </c>
    </row>
    <row s="1641" customFormat="1" customHeight="1" ht="11.549999999999999">
      <c r="A238" s="987"/>
      <c r="B238" s="1636"/>
      <c r="C238" s="1636"/>
      <c r="D238" s="351"/>
      <c r="J238" s="1641"/>
      <c r="K238" s="1641"/>
      <c r="M238" s="1160"/>
      <c r="N238" s="1636"/>
      <c r="O238" s="1636"/>
      <c r="P238" s="1160"/>
      <c r="Q238" s="1160"/>
      <c r="R238" s="1160"/>
      <c r="S238" s="1160"/>
      <c r="T238" s="1636"/>
      <c r="U238" s="1160"/>
      <c r="V238" s="1160"/>
      <c r="W238" s="544"/>
      <c r="X238" s="1160"/>
      <c r="Y238" s="1160"/>
      <c r="Z238" s="1160"/>
      <c r="AA238" s="1160"/>
      <c r="AB238" s="1160"/>
      <c r="AC238" s="1632"/>
      <c r="AD238" s="566"/>
      <c r="AE238" s="566"/>
      <c r="AF238" s="566"/>
      <c r="AG238" s="566"/>
      <c r="AH238" s="1641">
        <v>11</v>
      </c>
    </row>
    <row s="1641" customFormat="1" customHeight="1" ht="11.549999999999999">
      <c r="A239" s="987"/>
      <c r="B239" s="1636"/>
      <c r="C239" s="1636"/>
      <c r="D239" s="351"/>
      <c r="J239" s="1641"/>
      <c r="K239" s="1641"/>
      <c r="M239" s="1160"/>
      <c r="N239" s="1636"/>
      <c r="O239" s="1636"/>
      <c r="P239" s="1160"/>
      <c r="Q239" s="1160"/>
      <c r="R239" s="1160"/>
      <c r="S239" s="1160"/>
      <c r="T239" s="1636"/>
      <c r="U239" s="1160"/>
      <c r="V239" s="1160"/>
      <c r="W239" s="544"/>
      <c r="X239" s="1160"/>
      <c r="Y239" s="1160"/>
      <c r="Z239" s="1160"/>
      <c r="AA239" s="1160"/>
      <c r="AB239" s="1160"/>
      <c r="AC239" s="1632"/>
      <c r="AD239" s="566"/>
      <c r="AE239" s="566"/>
      <c r="AF239" s="566"/>
      <c r="AG239" s="566"/>
      <c r="AH239" s="1641">
        <v>11</v>
      </c>
    </row>
    <row s="1641" customFormat="1" customHeight="1" ht="11.549999999999999">
      <c r="A240" s="987"/>
      <c r="B240" s="1636"/>
      <c r="C240" s="1636"/>
      <c r="D240" s="351"/>
      <c r="J240" s="1641"/>
      <c r="K240" s="1641"/>
      <c r="M240" s="1160"/>
      <c r="N240" s="1636"/>
      <c r="O240" s="1636"/>
      <c r="P240" s="1160"/>
      <c r="Q240" s="1160"/>
      <c r="R240" s="1160"/>
      <c r="S240" s="1160"/>
      <c r="T240" s="1636"/>
      <c r="U240" s="1160"/>
      <c r="V240" s="1160"/>
      <c r="W240" s="544"/>
      <c r="X240" s="1160"/>
      <c r="Y240" s="1160"/>
      <c r="Z240" s="1160"/>
      <c r="AA240" s="1160"/>
      <c r="AB240" s="1160"/>
      <c r="AC240" s="1632"/>
      <c r="AD240" s="566"/>
      <c r="AE240" s="566"/>
      <c r="AF240" s="566"/>
      <c r="AG240" s="566"/>
      <c r="AH240" s="1641">
        <v>11</v>
      </c>
    </row>
    <row s="1641" customFormat="1" customHeight="1" ht="11.549999999999999">
      <c r="A241" s="987"/>
      <c r="B241" s="1636"/>
      <c r="C241" s="1636"/>
      <c r="D241" s="351"/>
      <c r="J241" s="1641"/>
      <c r="K241" s="1641"/>
      <c r="M241" s="1160"/>
      <c r="N241" s="1636"/>
      <c r="O241" s="1636"/>
      <c r="P241" s="1160"/>
      <c r="Q241" s="1160"/>
      <c r="R241" s="1160"/>
      <c r="S241" s="1160"/>
      <c r="T241" s="1636"/>
      <c r="U241" s="1160"/>
      <c r="V241" s="1160"/>
      <c r="W241" s="544"/>
      <c r="X241" s="1160"/>
      <c r="Y241" s="1160"/>
      <c r="Z241" s="1160"/>
      <c r="AA241" s="1160"/>
      <c r="AB241" s="1160"/>
      <c r="AC241" s="1632"/>
      <c r="AD241" s="566"/>
      <c r="AE241" s="566"/>
      <c r="AF241" s="566"/>
      <c r="AG241" s="566"/>
      <c r="AH241" s="1641">
        <v>11</v>
      </c>
    </row>
    <row s="1641" customFormat="1" customHeight="1" ht="11.549999999999999">
      <c r="A242" s="987"/>
      <c r="B242" s="1636"/>
      <c r="C242" s="1636"/>
      <c r="D242" s="351"/>
      <c r="J242" s="1641"/>
      <c r="K242" s="1641"/>
      <c r="M242" s="1160"/>
      <c r="N242" s="1636"/>
      <c r="O242" s="1636"/>
      <c r="P242" s="1160"/>
      <c r="Q242" s="1160"/>
      <c r="R242" s="1160"/>
      <c r="S242" s="1160"/>
      <c r="T242" s="1636"/>
      <c r="U242" s="1160"/>
      <c r="V242" s="1160"/>
      <c r="W242" s="544"/>
      <c r="X242" s="1160"/>
      <c r="Y242" s="1160"/>
      <c r="Z242" s="1160"/>
      <c r="AA242" s="1160"/>
      <c r="AB242" s="1160"/>
      <c r="AC242" s="1632"/>
      <c r="AD242" s="566"/>
      <c r="AE242" s="566"/>
      <c r="AF242" s="566"/>
      <c r="AG242" s="566"/>
      <c r="AH242" s="1641">
        <v>11</v>
      </c>
    </row>
    <row s="1641" customFormat="1" customHeight="1" ht="11.549999999999999">
      <c r="A243" s="987"/>
      <c r="B243" s="1636"/>
      <c r="C243" s="1636"/>
      <c r="D243" s="351"/>
      <c r="J243" s="1641"/>
      <c r="K243" s="1641"/>
      <c r="M243" s="1160"/>
      <c r="N243" s="1636"/>
      <c r="O243" s="1636"/>
      <c r="P243" s="1160"/>
      <c r="Q243" s="1160"/>
      <c r="R243" s="1160"/>
      <c r="S243" s="1160"/>
      <c r="T243" s="1636"/>
      <c r="U243" s="1160"/>
      <c r="V243" s="1160"/>
      <c r="W243" s="544"/>
      <c r="X243" s="1160"/>
      <c r="Y243" s="1160"/>
      <c r="Z243" s="1160"/>
      <c r="AA243" s="1160"/>
      <c r="AB243" s="1160"/>
      <c r="AC243" s="1632"/>
      <c r="AD243" s="566"/>
      <c r="AE243" s="566"/>
      <c r="AF243" s="566"/>
      <c r="AG243" s="566"/>
      <c r="AH243" s="1641">
        <v>11</v>
      </c>
    </row>
    <row s="1641" customFormat="1" customHeight="1" ht="11.549999999999999">
      <c r="A244" s="987"/>
      <c r="B244" s="1636"/>
      <c r="C244" s="1636"/>
      <c r="D244" s="351"/>
      <c r="J244" s="1641"/>
      <c r="K244" s="1641"/>
      <c r="M244" s="1160"/>
      <c r="N244" s="1636"/>
      <c r="O244" s="1636"/>
      <c r="P244" s="1160"/>
      <c r="Q244" s="1160"/>
      <c r="R244" s="1160"/>
      <c r="S244" s="1160"/>
      <c r="T244" s="1636"/>
      <c r="U244" s="1160"/>
      <c r="V244" s="1160"/>
      <c r="W244" s="544"/>
      <c r="X244" s="1160"/>
      <c r="Y244" s="1160"/>
      <c r="Z244" s="1160"/>
      <c r="AA244" s="1160"/>
      <c r="AB244" s="1160"/>
      <c r="AC244" s="1632"/>
      <c r="AD244" s="566"/>
      <c r="AE244" s="566"/>
      <c r="AF244" s="566"/>
      <c r="AG244" s="566"/>
      <c r="AH244" s="1641">
        <v>11</v>
      </c>
    </row>
    <row s="1641" customFormat="1" customHeight="1" ht="11.549999999999999">
      <c r="A245" s="987"/>
      <c r="B245" s="1636"/>
      <c r="C245" s="1636"/>
      <c r="D245" s="351"/>
      <c r="J245" s="1641"/>
      <c r="K245" s="1641"/>
      <c r="M245" s="1160"/>
      <c r="N245" s="1636"/>
      <c r="O245" s="1636"/>
      <c r="P245" s="1160"/>
      <c r="Q245" s="1160"/>
      <c r="R245" s="1160"/>
      <c r="S245" s="1160"/>
      <c r="T245" s="1636"/>
      <c r="U245" s="1160"/>
      <c r="V245" s="1160"/>
      <c r="W245" s="544"/>
      <c r="X245" s="1160"/>
      <c r="Y245" s="1160"/>
      <c r="Z245" s="1160"/>
      <c r="AA245" s="1160"/>
      <c r="AB245" s="1160"/>
      <c r="AC245" s="1632"/>
      <c r="AD245" s="566"/>
      <c r="AE245" s="566"/>
      <c r="AF245" s="566"/>
      <c r="AG245" s="566"/>
      <c r="AH245" s="1641">
        <v>11</v>
      </c>
    </row>
    <row s="1641" customFormat="1" customHeight="1" ht="11.549999999999999">
      <c r="A246" s="987"/>
      <c r="B246" s="1636"/>
      <c r="C246" s="1636"/>
      <c r="D246" s="351"/>
      <c r="J246" s="1641"/>
      <c r="K246" s="1641"/>
      <c r="M246" s="1160"/>
      <c r="N246" s="1636"/>
      <c r="O246" s="1636"/>
      <c r="P246" s="1160"/>
      <c r="Q246" s="1160"/>
      <c r="R246" s="1160"/>
      <c r="S246" s="1160"/>
      <c r="T246" s="1636"/>
      <c r="U246" s="1160"/>
      <c r="V246" s="1160"/>
      <c r="W246" s="544"/>
      <c r="X246" s="1160"/>
      <c r="Y246" s="1160"/>
      <c r="Z246" s="1160"/>
      <c r="AA246" s="1160"/>
      <c r="AB246" s="1160"/>
      <c r="AC246" s="1632"/>
      <c r="AD246" s="566"/>
      <c r="AE246" s="566"/>
      <c r="AF246" s="566"/>
      <c r="AG246" s="566"/>
      <c r="AH246" s="1641">
        <v>11</v>
      </c>
    </row>
    <row s="1641" customFormat="1" customHeight="1" ht="11.549999999999999">
      <c r="A247" s="987"/>
      <c r="B247" s="1636"/>
      <c r="C247" s="1636"/>
      <c r="D247" s="351"/>
      <c r="J247" s="1641"/>
      <c r="K247" s="1641"/>
      <c r="M247" s="1160"/>
      <c r="N247" s="1636"/>
      <c r="O247" s="1636"/>
      <c r="P247" s="1160"/>
      <c r="Q247" s="1160"/>
      <c r="R247" s="1160"/>
      <c r="S247" s="1160"/>
      <c r="T247" s="1636"/>
      <c r="U247" s="1160"/>
      <c r="V247" s="1160"/>
      <c r="W247" s="544"/>
      <c r="X247" s="1160"/>
      <c r="Y247" s="1160"/>
      <c r="Z247" s="1160"/>
      <c r="AA247" s="1160"/>
      <c r="AB247" s="1160"/>
      <c r="AC247" s="1632"/>
      <c r="AD247" s="566"/>
      <c r="AE247" s="566"/>
      <c r="AF247" s="566"/>
      <c r="AG247" s="566"/>
      <c r="AH247" s="1641">
        <v>11</v>
      </c>
    </row>
    <row s="1641" customFormat="1" customHeight="1" ht="11.549999999999999">
      <c r="A248" s="987"/>
      <c r="B248" s="1636"/>
      <c r="C248" s="1636"/>
      <c r="D248" s="351"/>
      <c r="J248" s="1641"/>
      <c r="K248" s="1641"/>
      <c r="M248" s="1160"/>
      <c r="N248" s="1636"/>
      <c r="O248" s="1636"/>
      <c r="P248" s="1160"/>
      <c r="Q248" s="1160"/>
      <c r="R248" s="1160"/>
      <c r="S248" s="1160"/>
      <c r="T248" s="1636"/>
      <c r="U248" s="1160"/>
      <c r="V248" s="1160"/>
      <c r="W248" s="544"/>
      <c r="X248" s="1160"/>
      <c r="Y248" s="1160"/>
      <c r="Z248" s="1160"/>
      <c r="AA248" s="1160"/>
      <c r="AB248" s="1160"/>
      <c r="AC248" s="1632"/>
      <c r="AD248" s="566"/>
      <c r="AE248" s="566"/>
      <c r="AF248" s="566"/>
      <c r="AG248" s="566"/>
      <c r="AH248" s="1641">
        <v>11</v>
      </c>
    </row>
    <row s="1641" customFormat="1" customHeight="1" ht="11.549999999999999">
      <c r="A249" s="987"/>
      <c r="B249" s="1636"/>
      <c r="C249" s="1636"/>
      <c r="D249" s="351"/>
      <c r="J249" s="1641"/>
      <c r="K249" s="1641"/>
      <c r="M249" s="1160"/>
      <c r="N249" s="1636"/>
      <c r="O249" s="1636"/>
      <c r="P249" s="1160"/>
      <c r="Q249" s="1160"/>
      <c r="R249" s="1160"/>
      <c r="S249" s="1160"/>
      <c r="T249" s="1636"/>
      <c r="U249" s="1160"/>
      <c r="V249" s="1160"/>
      <c r="W249" s="544"/>
      <c r="X249" s="1160"/>
      <c r="Y249" s="1160"/>
      <c r="Z249" s="1160"/>
      <c r="AA249" s="1160"/>
      <c r="AB249" s="1160"/>
      <c r="AC249" s="1632"/>
      <c r="AD249" s="566"/>
      <c r="AE249" s="566"/>
      <c r="AF249" s="566"/>
      <c r="AG249" s="566"/>
      <c r="AH249" s="1641">
        <v>11</v>
      </c>
    </row>
    <row s="1641" customFormat="1" customHeight="1" ht="11.549999999999999">
      <c r="A250" s="987"/>
      <c r="B250" s="1636"/>
      <c r="C250" s="1636"/>
      <c r="D250" s="351"/>
      <c r="J250" s="1641"/>
      <c r="K250" s="1641"/>
      <c r="M250" s="1160"/>
      <c r="N250" s="1636"/>
      <c r="O250" s="1636"/>
      <c r="P250" s="1160"/>
      <c r="Q250" s="1160"/>
      <c r="R250" s="1160"/>
      <c r="S250" s="1160"/>
      <c r="T250" s="1636"/>
      <c r="U250" s="1160"/>
      <c r="V250" s="1160"/>
      <c r="W250" s="544"/>
      <c r="X250" s="1160"/>
      <c r="Y250" s="1160"/>
      <c r="Z250" s="1160"/>
      <c r="AA250" s="1160"/>
      <c r="AB250" s="1160"/>
      <c r="AC250" s="1632"/>
      <c r="AD250" s="566"/>
      <c r="AE250" s="566"/>
      <c r="AF250" s="566"/>
      <c r="AG250" s="566"/>
      <c r="AH250" s="1641">
        <v>11</v>
      </c>
    </row>
    <row s="1641" customFormat="1" customHeight="1" ht="11.549999999999999">
      <c r="A251" s="987"/>
      <c r="B251" s="1636"/>
      <c r="C251" s="1636"/>
      <c r="D251" s="351"/>
      <c r="J251" s="1641"/>
      <c r="K251" s="1641"/>
      <c r="M251" s="1160"/>
      <c r="N251" s="1636"/>
      <c r="O251" s="1636"/>
      <c r="P251" s="1160"/>
      <c r="Q251" s="1160"/>
      <c r="R251" s="1160"/>
      <c r="S251" s="1160"/>
      <c r="T251" s="1636"/>
      <c r="U251" s="1160"/>
      <c r="V251" s="1160"/>
      <c r="W251" s="544"/>
      <c r="X251" s="1160"/>
      <c r="Y251" s="1160"/>
      <c r="Z251" s="1160"/>
      <c r="AA251" s="1160"/>
      <c r="AB251" s="1160"/>
      <c r="AC251" s="1632"/>
      <c r="AD251" s="566"/>
      <c r="AE251" s="566"/>
      <c r="AF251" s="566"/>
      <c r="AG251" s="566"/>
      <c r="AH251" s="1641">
        <v>11</v>
      </c>
    </row>
    <row s="1641" customFormat="1" customHeight="1" ht="11.549999999999999">
      <c r="A252" s="987"/>
      <c r="B252" s="1636"/>
      <c r="C252" s="1636"/>
      <c r="D252" s="351"/>
      <c r="J252" s="1641"/>
      <c r="K252" s="1641"/>
      <c r="M252" s="1160"/>
      <c r="N252" s="1636"/>
      <c r="O252" s="1636"/>
      <c r="P252" s="1160"/>
      <c r="Q252" s="1160"/>
      <c r="R252" s="1160"/>
      <c r="S252" s="1160"/>
      <c r="T252" s="1636"/>
      <c r="U252" s="1160"/>
      <c r="V252" s="1160"/>
      <c r="W252" s="544"/>
      <c r="X252" s="1160"/>
      <c r="Y252" s="1160"/>
      <c r="Z252" s="1160"/>
      <c r="AA252" s="1160"/>
      <c r="AB252" s="1160"/>
      <c r="AC252" s="1632"/>
      <c r="AD252" s="566"/>
      <c r="AE252" s="566"/>
      <c r="AF252" s="566"/>
      <c r="AG252" s="566"/>
      <c r="AH252" s="1641">
        <v>11</v>
      </c>
    </row>
    <row s="1641" customFormat="1" customHeight="1" ht="11.549999999999999">
      <c r="A253" s="987"/>
      <c r="B253" s="1636"/>
      <c r="C253" s="1636"/>
      <c r="D253" s="351"/>
      <c r="J253" s="1641"/>
      <c r="K253" s="1641"/>
      <c r="M253" s="1160"/>
      <c r="N253" s="1636"/>
      <c r="O253" s="1636"/>
      <c r="P253" s="1160"/>
      <c r="Q253" s="1160"/>
      <c r="R253" s="1160"/>
      <c r="S253" s="1160"/>
      <c r="T253" s="1636"/>
      <c r="U253" s="1160"/>
      <c r="V253" s="1160"/>
      <c r="W253" s="544"/>
      <c r="X253" s="1160"/>
      <c r="Y253" s="1160"/>
      <c r="Z253" s="1160"/>
      <c r="AA253" s="1160"/>
      <c r="AB253" s="1160"/>
      <c r="AC253" s="1632"/>
      <c r="AD253" s="566"/>
      <c r="AE253" s="566"/>
      <c r="AF253" s="566"/>
      <c r="AG253" s="566"/>
      <c r="AH253" s="1641">
        <v>11</v>
      </c>
    </row>
    <row s="1641" customFormat="1" customHeight="1" ht="11.549999999999999">
      <c r="A254" s="987"/>
      <c r="B254" s="1636"/>
      <c r="C254" s="1636"/>
      <c r="D254" s="351"/>
      <c r="J254" s="1641"/>
      <c r="K254" s="1641"/>
      <c r="M254" s="1160"/>
      <c r="N254" s="1636"/>
      <c r="O254" s="1636"/>
      <c r="P254" s="1160"/>
      <c r="Q254" s="1160"/>
      <c r="R254" s="1160"/>
      <c r="S254" s="1160"/>
      <c r="T254" s="1636"/>
      <c r="U254" s="1160"/>
      <c r="V254" s="1160"/>
      <c r="W254" s="544"/>
      <c r="X254" s="1160"/>
      <c r="Y254" s="1160"/>
      <c r="Z254" s="1160"/>
      <c r="AA254" s="1160"/>
      <c r="AB254" s="1160"/>
      <c r="AC254" s="1632"/>
      <c r="AD254" s="566"/>
      <c r="AE254" s="566"/>
      <c r="AF254" s="566"/>
      <c r="AG254" s="566"/>
      <c r="AH254" s="1641">
        <v>11</v>
      </c>
    </row>
    <row s="1641" customFormat="1" customHeight="1" ht="11.549999999999999">
      <c r="A255" s="987"/>
      <c r="B255" s="1636"/>
      <c r="C255" s="1636"/>
      <c r="D255" s="351"/>
      <c r="J255" s="1641"/>
      <c r="K255" s="1641"/>
      <c r="M255" s="1160"/>
      <c r="N255" s="1636"/>
      <c r="O255" s="1636"/>
      <c r="P255" s="1160"/>
      <c r="Q255" s="1160"/>
      <c r="R255" s="1160"/>
      <c r="S255" s="1160"/>
      <c r="T255" s="1636"/>
      <c r="U255" s="1160"/>
      <c r="V255" s="1160"/>
      <c r="W255" s="544"/>
      <c r="X255" s="1160"/>
      <c r="Y255" s="1160"/>
      <c r="Z255" s="1160"/>
      <c r="AA255" s="1160"/>
      <c r="AB255" s="1160"/>
      <c r="AC255" s="1632"/>
      <c r="AD255" s="566"/>
      <c r="AE255" s="566"/>
      <c r="AF255" s="566"/>
      <c r="AG255" s="566"/>
      <c r="AH255" s="1641">
        <v>11</v>
      </c>
    </row>
    <row s="1641" customFormat="1" customHeight="1" ht="11.549999999999999">
      <c r="A256" s="987"/>
      <c r="B256" s="1636"/>
      <c r="C256" s="1636"/>
      <c r="D256" s="351"/>
      <c r="J256" s="1641"/>
      <c r="K256" s="1641"/>
      <c r="M256" s="1160"/>
      <c r="N256" s="1636"/>
      <c r="O256" s="1636"/>
      <c r="P256" s="1160"/>
      <c r="Q256" s="1160"/>
      <c r="R256" s="1160"/>
      <c r="S256" s="1160"/>
      <c r="T256" s="1636"/>
      <c r="U256" s="1160"/>
      <c r="V256" s="1160"/>
      <c r="W256" s="544"/>
      <c r="X256" s="1160"/>
      <c r="Y256" s="1160"/>
      <c r="Z256" s="1160"/>
      <c r="AA256" s="1160"/>
      <c r="AB256" s="1160"/>
      <c r="AC256" s="1632"/>
      <c r="AD256" s="566"/>
      <c r="AE256" s="566"/>
      <c r="AF256" s="566"/>
      <c r="AG256" s="566"/>
      <c r="AH256" s="1641">
        <v>11</v>
      </c>
    </row>
    <row s="1641" customFormat="1" customHeight="1" ht="11.549999999999999">
      <c r="A257" s="987"/>
      <c r="B257" s="1636"/>
      <c r="C257" s="1636"/>
      <c r="D257" s="351"/>
      <c r="J257" s="1641"/>
      <c r="K257" s="1641"/>
      <c r="M257" s="1160"/>
      <c r="N257" s="1636"/>
      <c r="O257" s="1636"/>
      <c r="P257" s="1160"/>
      <c r="Q257" s="1160"/>
      <c r="R257" s="1160"/>
      <c r="S257" s="1160"/>
      <c r="T257" s="1636"/>
      <c r="U257" s="1160"/>
      <c r="V257" s="1160"/>
      <c r="W257" s="544"/>
      <c r="X257" s="1160"/>
      <c r="Y257" s="1160"/>
      <c r="Z257" s="1160"/>
      <c r="AA257" s="1160"/>
      <c r="AB257" s="1160"/>
      <c r="AC257" s="1632"/>
      <c r="AD257" s="566"/>
      <c r="AE257" s="566"/>
      <c r="AF257" s="566"/>
      <c r="AG257" s="566"/>
      <c r="AH257" s="1641">
        <v>11</v>
      </c>
    </row>
    <row s="1641" customFormat="1" customHeight="1" ht="11.549999999999999">
      <c r="A258" s="987"/>
      <c r="B258" s="1636"/>
      <c r="C258" s="1636"/>
      <c r="D258" s="351"/>
      <c r="J258" s="1641"/>
      <c r="K258" s="1641"/>
      <c r="M258" s="1160"/>
      <c r="N258" s="1636"/>
      <c r="O258" s="1636"/>
      <c r="P258" s="1160"/>
      <c r="Q258" s="1160"/>
      <c r="R258" s="1160"/>
      <c r="S258" s="1160"/>
      <c r="T258" s="1636"/>
      <c r="U258" s="1160"/>
      <c r="V258" s="1160"/>
      <c r="W258" s="544"/>
      <c r="X258" s="1160"/>
      <c r="Y258" s="1160"/>
      <c r="Z258" s="1160"/>
      <c r="AA258" s="1160"/>
      <c r="AB258" s="1160"/>
      <c r="AC258" s="1632"/>
      <c r="AD258" s="566"/>
      <c r="AE258" s="566"/>
      <c r="AF258" s="566"/>
      <c r="AG258" s="566"/>
      <c r="AH258" s="1641">
        <v>11</v>
      </c>
    </row>
    <row s="1641" customFormat="1" customHeight="1" ht="11.549999999999999">
      <c r="A259" s="987"/>
      <c r="B259" s="1636"/>
      <c r="C259" s="1636"/>
      <c r="D259" s="351"/>
      <c r="J259" s="1641"/>
      <c r="K259" s="1641"/>
      <c r="M259" s="1160"/>
      <c r="N259" s="1636"/>
      <c r="O259" s="1636"/>
      <c r="P259" s="1160"/>
      <c r="Q259" s="1160"/>
      <c r="R259" s="1160"/>
      <c r="S259" s="1160"/>
      <c r="T259" s="1636"/>
      <c r="U259" s="1160"/>
      <c r="V259" s="1160"/>
      <c r="W259" s="544"/>
      <c r="X259" s="1160"/>
      <c r="Y259" s="1160"/>
      <c r="Z259" s="1160"/>
      <c r="AA259" s="1160"/>
      <c r="AB259" s="1160"/>
      <c r="AC259" s="1632"/>
      <c r="AD259" s="566"/>
      <c r="AE259" s="566"/>
      <c r="AF259" s="566"/>
      <c r="AG259" s="566"/>
      <c r="AH259" s="1641">
        <v>11</v>
      </c>
    </row>
    <row s="1641" customFormat="1" customHeight="1" ht="11.549999999999999">
      <c r="A260" s="987"/>
      <c r="B260" s="1636"/>
      <c r="C260" s="1636"/>
      <c r="D260" s="351"/>
      <c r="J260" s="1641"/>
      <c r="K260" s="1641"/>
      <c r="M260" s="1160"/>
      <c r="N260" s="1636"/>
      <c r="O260" s="1636"/>
      <c r="P260" s="1160"/>
      <c r="Q260" s="1160"/>
      <c r="R260" s="1160"/>
      <c r="S260" s="1160"/>
      <c r="T260" s="1636"/>
      <c r="U260" s="1160"/>
      <c r="V260" s="1160"/>
      <c r="W260" s="544"/>
      <c r="X260" s="1160"/>
      <c r="Y260" s="1160"/>
      <c r="Z260" s="1160"/>
      <c r="AA260" s="1160"/>
      <c r="AB260" s="1160"/>
      <c r="AC260" s="1632"/>
      <c r="AD260" s="566"/>
      <c r="AE260" s="566"/>
      <c r="AF260" s="566"/>
      <c r="AG260" s="566"/>
      <c r="AH260" s="1641">
        <v>11</v>
      </c>
    </row>
    <row s="1641" customFormat="1" customHeight="1" ht="11.549999999999999">
      <c r="A261" s="987"/>
      <c r="B261" s="1636"/>
      <c r="C261" s="1636"/>
      <c r="D261" s="351"/>
      <c r="J261" s="1641"/>
      <c r="K261" s="1641"/>
      <c r="M261" s="1160"/>
      <c r="N261" s="1636"/>
      <c r="O261" s="1636"/>
      <c r="P261" s="1160"/>
      <c r="Q261" s="1160"/>
      <c r="R261" s="1160"/>
      <c r="S261" s="1160"/>
      <c r="T261" s="1636"/>
      <c r="U261" s="1160"/>
      <c r="V261" s="1160"/>
      <c r="W261" s="544"/>
      <c r="X261" s="1160"/>
      <c r="Y261" s="1160"/>
      <c r="Z261" s="1160"/>
      <c r="AA261" s="1160"/>
      <c r="AB261" s="1160"/>
      <c r="AC261" s="1632"/>
      <c r="AD261" s="566"/>
      <c r="AE261" s="566"/>
      <c r="AF261" s="566"/>
      <c r="AG261" s="566"/>
      <c r="AH261" s="1641">
        <v>11</v>
      </c>
    </row>
    <row s="1641" customFormat="1" customHeight="1" ht="11.549999999999999">
      <c r="A262" s="987"/>
      <c r="B262" s="1636"/>
      <c r="C262" s="1636"/>
      <c r="D262" s="351"/>
      <c r="J262" s="1641"/>
      <c r="K262" s="1641"/>
      <c r="M262" s="1160"/>
      <c r="N262" s="1636"/>
      <c r="O262" s="1636"/>
      <c r="P262" s="1160"/>
      <c r="Q262" s="1160"/>
      <c r="R262" s="1160"/>
      <c r="S262" s="1160"/>
      <c r="T262" s="1636"/>
      <c r="U262" s="1160"/>
      <c r="V262" s="1160"/>
      <c r="W262" s="544"/>
      <c r="X262" s="1160"/>
      <c r="Y262" s="1160"/>
      <c r="Z262" s="1160"/>
      <c r="AA262" s="1160"/>
      <c r="AB262" s="1160"/>
      <c r="AC262" s="1632"/>
      <c r="AD262" s="566"/>
      <c r="AE262" s="566"/>
      <c r="AF262" s="566"/>
      <c r="AG262" s="566"/>
      <c r="AH262" s="1641">
        <v>11</v>
      </c>
    </row>
    <row s="1641" customFormat="1" customHeight="1" ht="11.549999999999999">
      <c r="A263" s="987"/>
      <c r="B263" s="1636"/>
      <c r="C263" s="1636"/>
      <c r="D263" s="351"/>
      <c r="J263" s="1641"/>
      <c r="K263" s="1641"/>
      <c r="M263" s="1160"/>
      <c r="N263" s="1636"/>
      <c r="O263" s="1636"/>
      <c r="P263" s="1160"/>
      <c r="Q263" s="1160"/>
      <c r="R263" s="1160"/>
      <c r="S263" s="1160"/>
      <c r="T263" s="1636"/>
      <c r="U263" s="1160"/>
      <c r="V263" s="1160"/>
      <c r="W263" s="544"/>
      <c r="X263" s="1160"/>
      <c r="Y263" s="1160"/>
      <c r="Z263" s="1160"/>
      <c r="AA263" s="1160"/>
      <c r="AB263" s="1160"/>
      <c r="AC263" s="1632"/>
      <c r="AD263" s="566"/>
      <c r="AE263" s="566"/>
      <c r="AF263" s="566"/>
      <c r="AG263" s="566"/>
      <c r="AH263" s="1641">
        <v>11</v>
      </c>
    </row>
    <row s="1641" customFormat="1" customHeight="1" ht="11.549999999999999">
      <c r="A264" s="987"/>
      <c r="B264" s="1636"/>
      <c r="C264" s="1636"/>
      <c r="D264" s="351"/>
      <c r="J264" s="1641"/>
      <c r="K264" s="1641"/>
      <c r="M264" s="1160"/>
      <c r="N264" s="1636"/>
      <c r="O264" s="1636"/>
      <c r="P264" s="1160"/>
      <c r="Q264" s="1160"/>
      <c r="R264" s="1160"/>
      <c r="S264" s="1160"/>
      <c r="T264" s="1636"/>
      <c r="U264" s="1160"/>
      <c r="V264" s="1160"/>
      <c r="W264" s="544"/>
      <c r="X264" s="1160"/>
      <c r="Y264" s="1160"/>
      <c r="Z264" s="1160"/>
      <c r="AA264" s="1160"/>
      <c r="AB264" s="1160"/>
      <c r="AC264" s="1632"/>
      <c r="AD264" s="566"/>
      <c r="AE264" s="566"/>
      <c r="AF264" s="566"/>
      <c r="AG264" s="566"/>
      <c r="AH264" s="1641">
        <v>11</v>
      </c>
    </row>
    <row s="1641" customFormat="1" customHeight="1" ht="11.549999999999999">
      <c r="A265" s="987"/>
      <c r="B265" s="1636"/>
      <c r="C265" s="1636"/>
      <c r="D265" s="351"/>
      <c r="J265" s="1641"/>
      <c r="K265" s="1641"/>
      <c r="M265" s="1160"/>
      <c r="N265" s="1636"/>
      <c r="O265" s="1636"/>
      <c r="P265" s="1160"/>
      <c r="Q265" s="1160"/>
      <c r="R265" s="1160"/>
      <c r="S265" s="1160"/>
      <c r="T265" s="1636"/>
      <c r="U265" s="1160"/>
      <c r="V265" s="1160"/>
      <c r="W265" s="544"/>
      <c r="X265" s="1160"/>
      <c r="Y265" s="1160"/>
      <c r="Z265" s="1160"/>
      <c r="AA265" s="1160"/>
      <c r="AB265" s="1160"/>
      <c r="AC265" s="1632"/>
      <c r="AD265" s="566"/>
      <c r="AE265" s="566"/>
      <c r="AF265" s="566"/>
      <c r="AG265" s="566"/>
      <c r="AH265" s="1641">
        <v>11</v>
      </c>
    </row>
    <row s="1641" customFormat="1" customHeight="1" ht="11.549999999999999">
      <c r="A266" s="987"/>
      <c r="B266" s="1636"/>
      <c r="C266" s="1636"/>
      <c r="D266" s="351"/>
      <c r="J266" s="1641"/>
      <c r="K266" s="1641"/>
      <c r="M266" s="1160"/>
      <c r="N266" s="1636"/>
      <c r="O266" s="1636"/>
      <c r="P266" s="1160"/>
      <c r="Q266" s="1160"/>
      <c r="R266" s="1160"/>
      <c r="S266" s="1160"/>
      <c r="T266" s="1636"/>
      <c r="U266" s="1160"/>
      <c r="V266" s="1160"/>
      <c r="W266" s="544"/>
      <c r="X266" s="1160"/>
      <c r="Y266" s="1160"/>
      <c r="Z266" s="1160"/>
      <c r="AA266" s="1160"/>
      <c r="AB266" s="1160"/>
      <c r="AC266" s="1632"/>
      <c r="AD266" s="566"/>
      <c r="AE266" s="566"/>
      <c r="AF266" s="566"/>
      <c r="AG266" s="566"/>
      <c r="AH266" s="1641">
        <v>11</v>
      </c>
    </row>
    <row s="1641" customFormat="1" customHeight="1" ht="11.549999999999999">
      <c r="A267" s="987"/>
      <c r="B267" s="1636"/>
      <c r="C267" s="1636"/>
      <c r="D267" s="351"/>
      <c r="J267" s="1641"/>
      <c r="K267" s="1641"/>
      <c r="M267" s="1160"/>
      <c r="N267" s="1636"/>
      <c r="O267" s="1636"/>
      <c r="P267" s="1160"/>
      <c r="Q267" s="1160"/>
      <c r="R267" s="1160"/>
      <c r="S267" s="1160"/>
      <c r="T267" s="1636"/>
      <c r="U267" s="1160"/>
      <c r="V267" s="1160"/>
      <c r="W267" s="544"/>
      <c r="X267" s="1160"/>
      <c r="Y267" s="1160"/>
      <c r="Z267" s="1160"/>
      <c r="AA267" s="1160"/>
      <c r="AB267" s="1160"/>
      <c r="AC267" s="1632"/>
      <c r="AD267" s="566"/>
      <c r="AE267" s="566"/>
      <c r="AF267" s="566"/>
      <c r="AG267" s="566"/>
      <c r="AH267" s="1641">
        <v>11</v>
      </c>
    </row>
    <row s="1641" customFormat="1" customHeight="1" ht="11.549999999999999">
      <c r="A268" s="987"/>
      <c r="B268" s="1636"/>
      <c r="C268" s="1636"/>
      <c r="D268" s="351"/>
      <c r="J268" s="1641"/>
      <c r="K268" s="1641"/>
      <c r="M268" s="1160"/>
      <c r="N268" s="1636"/>
      <c r="O268" s="1636"/>
      <c r="P268" s="1160"/>
      <c r="Q268" s="1160"/>
      <c r="R268" s="1160"/>
      <c r="S268" s="1160"/>
      <c r="T268" s="1636"/>
      <c r="U268" s="1160"/>
      <c r="V268" s="1160"/>
      <c r="W268" s="544"/>
      <c r="X268" s="1160"/>
      <c r="Y268" s="1160"/>
      <c r="Z268" s="1160"/>
      <c r="AA268" s="1160"/>
      <c r="AB268" s="1160"/>
      <c r="AC268" s="1632"/>
      <c r="AD268" s="566"/>
      <c r="AE268" s="566"/>
      <c r="AF268" s="566"/>
      <c r="AG268" s="566"/>
      <c r="AH268" s="1641">
        <v>11</v>
      </c>
    </row>
    <row s="1641" customFormat="1" customHeight="1" ht="11.549999999999999">
      <c r="A269" s="987"/>
      <c r="B269" s="1636"/>
      <c r="C269" s="1636"/>
      <c r="D269" s="351"/>
      <c r="J269" s="1641"/>
      <c r="K269" s="1641"/>
      <c r="M269" s="1160"/>
      <c r="N269" s="1636"/>
      <c r="O269" s="1636"/>
      <c r="P269" s="1160"/>
      <c r="Q269" s="1160"/>
      <c r="R269" s="1160"/>
      <c r="S269" s="1160"/>
      <c r="T269" s="1636"/>
      <c r="U269" s="1160"/>
      <c r="V269" s="1160"/>
      <c r="W269" s="544"/>
      <c r="X269" s="1160"/>
      <c r="Y269" s="1160"/>
      <c r="Z269" s="1160"/>
      <c r="AA269" s="1160"/>
      <c r="AB269" s="1160"/>
      <c r="AC269" s="1632"/>
      <c r="AD269" s="566"/>
      <c r="AE269" s="566"/>
      <c r="AF269" s="566"/>
      <c r="AG269" s="566"/>
      <c r="AH269" s="1641">
        <v>11</v>
      </c>
    </row>
    <row s="1641" customFormat="1" customHeight="1" ht="11.549999999999999">
      <c r="A270" s="987"/>
      <c r="B270" s="1636"/>
      <c r="C270" s="1636"/>
      <c r="D270" s="351"/>
      <c r="J270" s="1641"/>
      <c r="K270" s="1641"/>
      <c r="M270" s="1160"/>
      <c r="N270" s="1636"/>
      <c r="O270" s="1636"/>
      <c r="P270" s="1160"/>
      <c r="Q270" s="1160"/>
      <c r="R270" s="1160"/>
      <c r="S270" s="1160"/>
      <c r="T270" s="1636"/>
      <c r="U270" s="1160"/>
      <c r="V270" s="1160"/>
      <c r="W270" s="544"/>
      <c r="X270" s="1160"/>
      <c r="Y270" s="1160"/>
      <c r="Z270" s="1160"/>
      <c r="AA270" s="1160"/>
      <c r="AB270" s="1160"/>
      <c r="AC270" s="1632"/>
      <c r="AD270" s="566"/>
      <c r="AE270" s="566"/>
      <c r="AF270" s="566"/>
      <c r="AG270" s="566"/>
      <c r="AH270" s="1641">
        <v>11</v>
      </c>
    </row>
    <row s="1641" customFormat="1" customHeight="1" ht="11.549999999999999">
      <c r="A271" s="987"/>
      <c r="B271" s="1636"/>
      <c r="C271" s="1636"/>
      <c r="D271" s="351"/>
      <c r="J271" s="1641"/>
      <c r="K271" s="1641"/>
      <c r="M271" s="1160"/>
      <c r="N271" s="1636"/>
      <c r="O271" s="1636"/>
      <c r="P271" s="1160"/>
      <c r="Q271" s="1160"/>
      <c r="R271" s="1160"/>
      <c r="S271" s="1160"/>
      <c r="T271" s="1636"/>
      <c r="U271" s="1160"/>
      <c r="V271" s="1160"/>
      <c r="W271" s="544"/>
      <c r="X271" s="1160"/>
      <c r="Y271" s="1160"/>
      <c r="Z271" s="1160"/>
      <c r="AA271" s="1160"/>
      <c r="AB271" s="1160"/>
      <c r="AC271" s="1632"/>
      <c r="AD271" s="566"/>
      <c r="AE271" s="566"/>
      <c r="AF271" s="566"/>
      <c r="AG271" s="566"/>
      <c r="AH271" s="1641">
        <v>11</v>
      </c>
    </row>
    <row s="1641" customFormat="1" customHeight="1" ht="11.549999999999999">
      <c r="A272" s="987"/>
      <c r="B272" s="1636"/>
      <c r="C272" s="1636"/>
      <c r="D272" s="351"/>
      <c r="J272" s="1641"/>
      <c r="K272" s="1641"/>
      <c r="M272" s="1160"/>
      <c r="N272" s="1636"/>
      <c r="O272" s="1636"/>
      <c r="P272" s="1160"/>
      <c r="Q272" s="1160"/>
      <c r="R272" s="1160"/>
      <c r="S272" s="1160"/>
      <c r="T272" s="1636"/>
      <c r="U272" s="1160"/>
      <c r="V272" s="1160"/>
      <c r="W272" s="544"/>
      <c r="X272" s="1160"/>
      <c r="Y272" s="1160"/>
      <c r="Z272" s="1160"/>
      <c r="AA272" s="1160"/>
      <c r="AB272" s="1160"/>
      <c r="AC272" s="1632"/>
      <c r="AD272" s="566"/>
      <c r="AE272" s="566"/>
      <c r="AF272" s="566"/>
      <c r="AG272" s="566"/>
      <c r="AH272" s="1641">
        <v>11</v>
      </c>
    </row>
    <row s="1641" customFormat="1" customHeight="1" ht="11.549999999999999">
      <c r="A273" s="987"/>
      <c r="B273" s="1636"/>
      <c r="C273" s="1636"/>
      <c r="D273" s="351"/>
      <c r="J273" s="1641"/>
      <c r="K273" s="1641"/>
      <c r="M273" s="1160"/>
      <c r="N273" s="1636"/>
      <c r="O273" s="1636"/>
      <c r="P273" s="1160"/>
      <c r="Q273" s="1160"/>
      <c r="R273" s="1160"/>
      <c r="S273" s="1160"/>
      <c r="T273" s="1636"/>
      <c r="U273" s="1160"/>
      <c r="V273" s="1160"/>
      <c r="W273" s="544"/>
      <c r="X273" s="1160"/>
      <c r="Y273" s="1160"/>
      <c r="Z273" s="1160"/>
      <c r="AA273" s="1160"/>
      <c r="AB273" s="1160"/>
      <c r="AC273" s="1632"/>
      <c r="AD273" s="566"/>
      <c r="AE273" s="566"/>
      <c r="AF273" s="566"/>
      <c r="AG273" s="566"/>
      <c r="AH273" s="1641">
        <v>11</v>
      </c>
    </row>
    <row s="1641" customFormat="1" customHeight="1" ht="11.549999999999999">
      <c r="A274" s="987"/>
      <c r="B274" s="1636"/>
      <c r="C274" s="1636"/>
      <c r="D274" s="351"/>
      <c r="J274" s="1641"/>
      <c r="K274" s="1641"/>
      <c r="M274" s="1160"/>
      <c r="N274" s="1636"/>
      <c r="O274" s="1636"/>
      <c r="P274" s="1160"/>
      <c r="Q274" s="1160"/>
      <c r="R274" s="1160"/>
      <c r="S274" s="1160"/>
      <c r="T274" s="1636"/>
      <c r="U274" s="1160"/>
      <c r="V274" s="1160"/>
      <c r="W274" s="544"/>
      <c r="X274" s="1160"/>
      <c r="Y274" s="1160"/>
      <c r="Z274" s="1160"/>
      <c r="AA274" s="1160"/>
      <c r="AB274" s="1160"/>
      <c r="AC274" s="1632"/>
      <c r="AD274" s="566"/>
      <c r="AE274" s="566"/>
      <c r="AF274" s="566"/>
      <c r="AG274" s="566"/>
      <c r="AH274" s="1641">
        <v>11</v>
      </c>
    </row>
    <row s="1641" customFormat="1" customHeight="1" ht="11.549999999999999">
      <c r="A275" s="987"/>
      <c r="B275" s="1636"/>
      <c r="C275" s="1636"/>
      <c r="D275" s="351"/>
      <c r="J275" s="1641"/>
      <c r="K275" s="1641"/>
      <c r="M275" s="1160"/>
      <c r="N275" s="1636"/>
      <c r="O275" s="1636"/>
      <c r="P275" s="1160"/>
      <c r="Q275" s="1160"/>
      <c r="R275" s="1160"/>
      <c r="S275" s="1160"/>
      <c r="T275" s="1636"/>
      <c r="U275" s="1160"/>
      <c r="V275" s="1160"/>
      <c r="W275" s="544"/>
      <c r="X275" s="1160"/>
      <c r="Y275" s="1160"/>
      <c r="Z275" s="1160"/>
      <c r="AA275" s="1160"/>
      <c r="AB275" s="1160"/>
      <c r="AC275" s="1632"/>
      <c r="AD275" s="566"/>
      <c r="AE275" s="566"/>
      <c r="AF275" s="566"/>
      <c r="AG275" s="566"/>
      <c r="AH275" s="1641">
        <v>11</v>
      </c>
    </row>
    <row s="1641" customFormat="1" customHeight="1" ht="11.549999999999999">
      <c r="A276" s="987"/>
      <c r="B276" s="1636"/>
      <c r="C276" s="1636"/>
      <c r="D276" s="351"/>
      <c r="J276" s="1641"/>
      <c r="K276" s="1641"/>
      <c r="M276" s="1160"/>
      <c r="N276" s="1636"/>
      <c r="O276" s="1636"/>
      <c r="P276" s="1160"/>
      <c r="Q276" s="1160"/>
      <c r="R276" s="1160"/>
      <c r="S276" s="1160"/>
      <c r="T276" s="1636"/>
      <c r="U276" s="1160"/>
      <c r="V276" s="1160"/>
      <c r="W276" s="544"/>
      <c r="X276" s="1160"/>
      <c r="Y276" s="1160"/>
      <c r="Z276" s="1160"/>
      <c r="AA276" s="1160"/>
      <c r="AB276" s="1160"/>
      <c r="AC276" s="1632"/>
      <c r="AD276" s="566"/>
      <c r="AE276" s="566"/>
      <c r="AF276" s="566"/>
      <c r="AG276" s="566"/>
      <c r="AH276" s="1641">
        <v>11</v>
      </c>
    </row>
    <row s="1641" customFormat="1" customHeight="1" ht="11.549999999999999">
      <c r="A277" s="987"/>
      <c r="B277" s="1636"/>
      <c r="C277" s="1636"/>
      <c r="D277" s="351"/>
      <c r="J277" s="1641"/>
      <c r="K277" s="1641"/>
      <c r="M277" s="1160"/>
      <c r="N277" s="1636"/>
      <c r="O277" s="1636"/>
      <c r="P277" s="1160"/>
      <c r="Q277" s="1160"/>
      <c r="R277" s="1160"/>
      <c r="S277" s="1160"/>
      <c r="T277" s="1636"/>
      <c r="U277" s="1160"/>
      <c r="V277" s="1160"/>
      <c r="W277" s="544"/>
      <c r="X277" s="1160"/>
      <c r="Y277" s="1160"/>
      <c r="Z277" s="1160"/>
      <c r="AA277" s="1160"/>
      <c r="AB277" s="1160"/>
      <c r="AC277" s="1632"/>
      <c r="AD277" s="566"/>
      <c r="AE277" s="566"/>
      <c r="AF277" s="566"/>
      <c r="AG277" s="566"/>
      <c r="AH277" s="1641">
        <v>11</v>
      </c>
    </row>
    <row s="1641" customFormat="1" customHeight="1" ht="11.549999999999999">
      <c r="A278" s="987"/>
      <c r="B278" s="1636"/>
      <c r="C278" s="1636"/>
      <c r="D278" s="351"/>
      <c r="J278" s="1641"/>
      <c r="K278" s="1641"/>
      <c r="M278" s="1160"/>
      <c r="N278" s="1636"/>
      <c r="O278" s="1636"/>
      <c r="P278" s="1160"/>
      <c r="Q278" s="1160"/>
      <c r="R278" s="1160"/>
      <c r="S278" s="1160"/>
      <c r="T278" s="1636"/>
      <c r="U278" s="1160"/>
      <c r="V278" s="1160"/>
      <c r="W278" s="544"/>
      <c r="X278" s="1160"/>
      <c r="Y278" s="1160"/>
      <c r="Z278" s="1160"/>
      <c r="AA278" s="1160"/>
      <c r="AB278" s="1160"/>
      <c r="AC278" s="1632"/>
      <c r="AD278" s="566"/>
      <c r="AE278" s="566"/>
      <c r="AF278" s="566"/>
      <c r="AG278" s="566"/>
      <c r="AH278" s="1641">
        <v>11</v>
      </c>
    </row>
    <row s="1641" customFormat="1" customHeight="1" ht="11.549999999999999">
      <c r="A279" s="987"/>
      <c r="B279" s="1636"/>
      <c r="C279" s="1636"/>
      <c r="D279" s="351"/>
      <c r="J279" s="1641"/>
      <c r="K279" s="1641"/>
      <c r="M279" s="1160"/>
      <c r="N279" s="1636"/>
      <c r="O279" s="1636"/>
      <c r="P279" s="1160"/>
      <c r="Q279" s="1160"/>
      <c r="R279" s="1160"/>
      <c r="S279" s="1160"/>
      <c r="T279" s="1636"/>
      <c r="U279" s="1160"/>
      <c r="V279" s="1160"/>
      <c r="W279" s="544"/>
      <c r="X279" s="1160"/>
      <c r="Y279" s="1160"/>
      <c r="Z279" s="1160"/>
      <c r="AA279" s="1160"/>
      <c r="AB279" s="1160"/>
      <c r="AC279" s="1632"/>
      <c r="AD279" s="566"/>
      <c r="AE279" s="566"/>
      <c r="AF279" s="566"/>
      <c r="AG279" s="566"/>
      <c r="AH279" s="1641">
        <v>11</v>
      </c>
    </row>
    <row s="1641" customFormat="1" customHeight="1" ht="11.549999999999999">
      <c r="A280" s="987"/>
      <c r="B280" s="1636"/>
      <c r="C280" s="1636"/>
      <c r="D280" s="351"/>
      <c r="J280" s="1641"/>
      <c r="K280" s="1641"/>
      <c r="M280" s="1160"/>
      <c r="N280" s="1636"/>
      <c r="O280" s="1636"/>
      <c r="P280" s="1160"/>
      <c r="Q280" s="1160"/>
      <c r="R280" s="1160"/>
      <c r="S280" s="1160"/>
      <c r="T280" s="1636"/>
      <c r="U280" s="1160"/>
      <c r="V280" s="1160"/>
      <c r="W280" s="544"/>
      <c r="X280" s="1160"/>
      <c r="Y280" s="1160"/>
      <c r="Z280" s="1160"/>
      <c r="AA280" s="1160"/>
      <c r="AB280" s="1160"/>
      <c r="AC280" s="1632"/>
      <c r="AD280" s="566"/>
      <c r="AE280" s="566"/>
      <c r="AF280" s="566"/>
      <c r="AG280" s="566"/>
      <c r="AH280" s="1641">
        <v>11</v>
      </c>
    </row>
    <row s="1641" customFormat="1" customHeight="1" ht="11.549999999999999">
      <c r="A281" s="987"/>
      <c r="B281" s="1636"/>
      <c r="C281" s="1636"/>
      <c r="D281" s="351"/>
      <c r="J281" s="1641"/>
      <c r="K281" s="1641"/>
      <c r="M281" s="1160"/>
      <c r="N281" s="1636"/>
      <c r="O281" s="1636"/>
      <c r="P281" s="1160"/>
      <c r="Q281" s="1160"/>
      <c r="R281" s="1160"/>
      <c r="S281" s="1160"/>
      <c r="T281" s="1636"/>
      <c r="U281" s="1160"/>
      <c r="V281" s="1160"/>
      <c r="W281" s="544"/>
      <c r="X281" s="1160"/>
      <c r="Y281" s="1160"/>
      <c r="Z281" s="1160"/>
      <c r="AA281" s="1160"/>
      <c r="AB281" s="1160"/>
      <c r="AC281" s="1632"/>
      <c r="AD281" s="566"/>
      <c r="AE281" s="566"/>
      <c r="AF281" s="566"/>
      <c r="AG281" s="566"/>
      <c r="AH281" s="1641">
        <v>11</v>
      </c>
    </row>
    <row s="1641" customFormat="1" customHeight="1" ht="11.549999999999999">
      <c r="A282" s="987"/>
      <c r="B282" s="1636"/>
      <c r="C282" s="1636"/>
      <c r="D282" s="351"/>
      <c r="J282" s="1641"/>
      <c r="K282" s="1641"/>
      <c r="M282" s="1160"/>
      <c r="N282" s="1636"/>
      <c r="O282" s="1636"/>
      <c r="P282" s="1160"/>
      <c r="Q282" s="1160"/>
      <c r="R282" s="1160"/>
      <c r="S282" s="1160"/>
      <c r="T282" s="1636"/>
      <c r="U282" s="1160"/>
      <c r="V282" s="1160"/>
      <c r="W282" s="544"/>
      <c r="X282" s="1160"/>
      <c r="Y282" s="1160"/>
      <c r="Z282" s="1160"/>
      <c r="AA282" s="1160"/>
      <c r="AB282" s="1160"/>
      <c r="AC282" s="1632"/>
      <c r="AD282" s="566"/>
      <c r="AE282" s="566"/>
      <c r="AF282" s="566"/>
      <c r="AG282" s="566"/>
      <c r="AH282" s="1641">
        <v>11</v>
      </c>
    </row>
    <row s="1641" customFormat="1" customHeight="1" ht="11.549999999999999">
      <c r="A283" s="987"/>
      <c r="B283" s="1636"/>
      <c r="C283" s="1636"/>
      <c r="D283" s="351"/>
      <c r="J283" s="1641"/>
      <c r="K283" s="1641"/>
      <c r="M283" s="1160"/>
      <c r="N283" s="1636"/>
      <c r="O283" s="1636"/>
      <c r="P283" s="1160"/>
      <c r="Q283" s="1160"/>
      <c r="R283" s="1160"/>
      <c r="S283" s="1160"/>
      <c r="T283" s="1636"/>
      <c r="U283" s="1160"/>
      <c r="V283" s="1160"/>
      <c r="W283" s="544"/>
      <c r="X283" s="1160"/>
      <c r="Y283" s="1160"/>
      <c r="Z283" s="1160"/>
      <c r="AA283" s="1160"/>
      <c r="AB283" s="1160"/>
      <c r="AC283" s="1632"/>
      <c r="AD283" s="566"/>
      <c r="AE283" s="566"/>
      <c r="AF283" s="566"/>
      <c r="AG283" s="566"/>
      <c r="AH283" s="1641">
        <v>11</v>
      </c>
    </row>
    <row s="1641" customFormat="1" customHeight="1" ht="11.549999999999999">
      <c r="A284" s="987"/>
      <c r="B284" s="1636"/>
      <c r="C284" s="1636"/>
      <c r="D284" s="351"/>
      <c r="J284" s="1641"/>
      <c r="K284" s="1641"/>
      <c r="M284" s="1160"/>
      <c r="N284" s="1636"/>
      <c r="O284" s="1636"/>
      <c r="P284" s="1160"/>
      <c r="Q284" s="1160"/>
      <c r="R284" s="1160"/>
      <c r="S284" s="1160"/>
      <c r="T284" s="1636"/>
      <c r="U284" s="1160"/>
      <c r="V284" s="1160"/>
      <c r="W284" s="544"/>
      <c r="X284" s="1160"/>
      <c r="Y284" s="1160"/>
      <c r="Z284" s="1160"/>
      <c r="AA284" s="1160"/>
      <c r="AB284" s="1160"/>
      <c r="AC284" s="1632"/>
      <c r="AD284" s="566"/>
      <c r="AE284" s="566"/>
      <c r="AF284" s="566"/>
      <c r="AG284" s="566"/>
      <c r="AH284" s="1641">
        <v>11</v>
      </c>
    </row>
    <row s="1641" customFormat="1" customHeight="1" ht="11.549999999999999">
      <c r="A285" s="987"/>
      <c r="B285" s="1636"/>
      <c r="C285" s="1636"/>
      <c r="D285" s="351"/>
      <c r="J285" s="1641"/>
      <c r="K285" s="1641"/>
      <c r="M285" s="1160"/>
      <c r="N285" s="1636"/>
      <c r="O285" s="1636"/>
      <c r="P285" s="1160"/>
      <c r="Q285" s="1160"/>
      <c r="R285" s="1160"/>
      <c r="S285" s="1160"/>
      <c r="T285" s="1636"/>
      <c r="U285" s="1160"/>
      <c r="V285" s="1160"/>
      <c r="W285" s="544"/>
      <c r="X285" s="1160"/>
      <c r="Y285" s="1160"/>
      <c r="Z285" s="1160"/>
      <c r="AA285" s="1160"/>
      <c r="AB285" s="1160"/>
      <c r="AC285" s="1632"/>
      <c r="AD285" s="566"/>
      <c r="AE285" s="566"/>
      <c r="AF285" s="566"/>
      <c r="AG285" s="566"/>
      <c r="AH285" s="1641">
        <v>11</v>
      </c>
    </row>
    <row s="1641" customFormat="1" customHeight="1" ht="11.549999999999999">
      <c r="A286" s="987"/>
      <c r="B286" s="1636"/>
      <c r="C286" s="1636"/>
      <c r="D286" s="351"/>
      <c r="J286" s="1641"/>
      <c r="K286" s="1641"/>
      <c r="M286" s="1160"/>
      <c r="N286" s="1636"/>
      <c r="O286" s="1636"/>
      <c r="P286" s="1160"/>
      <c r="Q286" s="1160"/>
      <c r="R286" s="1160"/>
      <c r="S286" s="1160"/>
      <c r="T286" s="1636"/>
      <c r="U286" s="1160"/>
      <c r="V286" s="1160"/>
      <c r="W286" s="544"/>
      <c r="X286" s="1160"/>
      <c r="Y286" s="1160"/>
      <c r="Z286" s="1160"/>
      <c r="AA286" s="1160"/>
      <c r="AB286" s="1160"/>
      <c r="AC286" s="1632"/>
      <c r="AD286" s="566"/>
      <c r="AE286" s="566"/>
      <c r="AF286" s="566"/>
      <c r="AG286" s="566"/>
      <c r="AH286" s="1641">
        <v>11</v>
      </c>
    </row>
    <row s="1641" customFormat="1" customHeight="1" ht="11.549999999999999">
      <c r="A287" s="987"/>
      <c r="B287" s="1636"/>
      <c r="C287" s="1636"/>
      <c r="D287" s="351"/>
      <c r="J287" s="1641"/>
      <c r="K287" s="1641"/>
      <c r="M287" s="1160"/>
      <c r="N287" s="1636"/>
      <c r="O287" s="1636"/>
      <c r="P287" s="1160"/>
      <c r="Q287" s="1160"/>
      <c r="R287" s="1160"/>
      <c r="S287" s="1160"/>
      <c r="T287" s="1636"/>
      <c r="U287" s="1160"/>
      <c r="V287" s="1160"/>
      <c r="W287" s="544"/>
      <c r="X287" s="1160"/>
      <c r="Y287" s="1160"/>
      <c r="Z287" s="1160"/>
      <c r="AA287" s="1160"/>
      <c r="AB287" s="1160"/>
      <c r="AC287" s="1632"/>
      <c r="AD287" s="566"/>
      <c r="AE287" s="566"/>
      <c r="AF287" s="566"/>
      <c r="AG287" s="566"/>
      <c r="AH287" s="1641">
        <v>11</v>
      </c>
    </row>
    <row s="1641" customFormat="1" customHeight="1" ht="11.549999999999999">
      <c r="A288" s="987"/>
      <c r="B288" s="1636"/>
      <c r="C288" s="1636"/>
      <c r="D288" s="351"/>
      <c r="J288" s="1641"/>
      <c r="K288" s="1641"/>
      <c r="M288" s="1160"/>
      <c r="N288" s="1636"/>
      <c r="O288" s="1636"/>
      <c r="P288" s="1160"/>
      <c r="Q288" s="1160"/>
      <c r="R288" s="1160"/>
      <c r="S288" s="1160"/>
      <c r="T288" s="1636"/>
      <c r="U288" s="1160"/>
      <c r="V288" s="1160"/>
      <c r="W288" s="544"/>
      <c r="X288" s="1160"/>
      <c r="Y288" s="1160"/>
      <c r="Z288" s="1160"/>
      <c r="AA288" s="1160"/>
      <c r="AB288" s="1160"/>
      <c r="AC288" s="1632"/>
      <c r="AD288" s="566"/>
      <c r="AE288" s="566"/>
      <c r="AF288" s="566"/>
      <c r="AG288" s="566"/>
      <c r="AH288" s="1641">
        <v>11</v>
      </c>
    </row>
    <row customHeight="1" ht="11.549999999999999">
      <c r="J289" s="1635"/>
      <c r="K289" s="1635"/>
      <c r="AH289" s="1631">
        <v>11</v>
      </c>
    </row>
    <row customHeight="1" ht="11.549999999999999">
      <c r="J290" s="1635"/>
      <c r="K290" s="1635"/>
      <c r="AH290" s="1631">
        <v>11</v>
      </c>
    </row>
    <row customHeight="1" ht="11.549999999999999">
      <c r="J291" s="1635"/>
      <c r="K291" s="1635"/>
      <c r="AH291" s="1631">
        <v>11</v>
      </c>
    </row>
    <row customHeight="1" ht="11.549999999999999">
      <c r="A292" s="990"/>
      <c r="B292" s="1631"/>
      <c r="D292" s="1631"/>
      <c r="J292" s="1635"/>
      <c r="K292" s="1635"/>
      <c r="M292" s="1631"/>
      <c r="P292" s="1631"/>
      <c r="Q292" s="1631"/>
      <c r="R292" s="1631"/>
      <c r="S292" s="1631"/>
      <c r="U292" s="1631"/>
      <c r="V292" s="1631"/>
      <c r="W292" s="1631"/>
      <c r="X292" s="1631"/>
      <c r="Y292" s="1631"/>
      <c r="Z292" s="1631"/>
      <c r="AA292" s="1631"/>
      <c r="AB292" s="1631"/>
      <c r="AC292" s="1631"/>
      <c r="AD292" s="1631"/>
      <c r="AE292" s="1631"/>
      <c r="AF292" s="1631"/>
      <c r="AG292" s="1631"/>
      <c r="AH292" s="1631">
        <v>11</v>
      </c>
    </row>
    <row customHeight="1" ht="11.549999999999999">
      <c r="A293" s="990"/>
      <c r="B293" s="1631"/>
      <c r="D293" s="1631"/>
      <c r="J293" s="1635"/>
      <c r="K293" s="1635"/>
      <c r="M293" s="1631"/>
      <c r="P293" s="1631"/>
      <c r="Q293" s="1631"/>
      <c r="R293" s="1631"/>
      <c r="S293" s="1631"/>
      <c r="U293" s="1631"/>
      <c r="V293" s="1631"/>
      <c r="W293" s="1631"/>
      <c r="X293" s="1631"/>
      <c r="Y293" s="1631"/>
      <c r="Z293" s="1631"/>
      <c r="AA293" s="1631"/>
      <c r="AB293" s="1631"/>
      <c r="AC293" s="1631"/>
      <c r="AD293" s="1631"/>
      <c r="AE293" s="1631"/>
      <c r="AF293" s="1631"/>
      <c r="AG293" s="1631"/>
      <c r="AH293" s="1631">
        <v>11</v>
      </c>
    </row>
    <row customHeight="1" ht="11.549999999999999">
      <c r="A294" s="990"/>
      <c r="B294" s="1631"/>
      <c r="D294" s="1631"/>
      <c r="J294" s="1635"/>
      <c r="K294" s="1635"/>
      <c r="M294" s="1631"/>
      <c r="P294" s="1631"/>
      <c r="Q294" s="1631"/>
      <c r="R294" s="1631"/>
      <c r="S294" s="1631"/>
      <c r="U294" s="1631"/>
      <c r="V294" s="1631"/>
      <c r="W294" s="1631"/>
      <c r="X294" s="1631"/>
      <c r="Y294" s="1631"/>
      <c r="Z294" s="1631"/>
      <c r="AA294" s="1631"/>
      <c r="AB294" s="1631"/>
      <c r="AC294" s="1631"/>
      <c r="AD294" s="1631"/>
      <c r="AE294" s="1631"/>
      <c r="AF294" s="1631"/>
      <c r="AG294" s="1631"/>
      <c r="AH294" s="1631">
        <v>11</v>
      </c>
    </row>
    <row customHeight="1" ht="11.549999999999999">
      <c r="A295" s="990"/>
      <c r="B295" s="1631"/>
      <c r="D295" s="1631"/>
      <c r="J295" s="1635"/>
      <c r="K295" s="1635"/>
      <c r="M295" s="1631"/>
      <c r="P295" s="1631"/>
      <c r="Q295" s="1631"/>
      <c r="R295" s="1631"/>
      <c r="S295" s="1631"/>
      <c r="U295" s="1631"/>
      <c r="V295" s="1631"/>
      <c r="W295" s="1631"/>
      <c r="X295" s="1631"/>
      <c r="Y295" s="1631"/>
      <c r="Z295" s="1631"/>
      <c r="AA295" s="1631"/>
      <c r="AB295" s="1631"/>
      <c r="AC295" s="1631"/>
      <c r="AD295" s="1631"/>
      <c r="AE295" s="1631"/>
      <c r="AF295" s="1631"/>
      <c r="AG295" s="1631"/>
      <c r="AH295" s="1631">
        <v>11</v>
      </c>
    </row>
    <row customHeight="1" ht="11.549999999999999">
      <c r="A296" s="990"/>
      <c r="B296" s="1631"/>
      <c r="D296" s="1631"/>
      <c r="J296" s="1635"/>
      <c r="K296" s="1635"/>
      <c r="M296" s="1631"/>
      <c r="P296" s="1631"/>
      <c r="Q296" s="1631"/>
      <c r="R296" s="1631"/>
      <c r="S296" s="1631"/>
      <c r="U296" s="1631"/>
      <c r="V296" s="1631"/>
      <c r="W296" s="1631"/>
      <c r="X296" s="1631"/>
      <c r="Y296" s="1631"/>
      <c r="Z296" s="1631"/>
      <c r="AA296" s="1631"/>
      <c r="AB296" s="1631"/>
      <c r="AC296" s="1631"/>
      <c r="AD296" s="1631"/>
      <c r="AE296" s="1631"/>
      <c r="AF296" s="1631"/>
      <c r="AG296" s="1631"/>
      <c r="AH296" s="1631">
        <v>11</v>
      </c>
    </row>
    <row customHeight="1" ht="11.549999999999999">
      <c r="A297" s="990"/>
      <c r="B297" s="1631"/>
      <c r="D297" s="1631"/>
      <c r="J297" s="1635"/>
      <c r="K297" s="1635"/>
      <c r="M297" s="1631"/>
      <c r="P297" s="1631"/>
      <c r="Q297" s="1631"/>
      <c r="R297" s="1631"/>
      <c r="S297" s="1631"/>
      <c r="U297" s="1631"/>
      <c r="V297" s="1631"/>
      <c r="W297" s="1631"/>
      <c r="X297" s="1631"/>
      <c r="Y297" s="1631"/>
      <c r="Z297" s="1631"/>
      <c r="AA297" s="1631"/>
      <c r="AB297" s="1631"/>
      <c r="AC297" s="1631"/>
      <c r="AD297" s="1631"/>
      <c r="AE297" s="1631"/>
      <c r="AF297" s="1631"/>
      <c r="AG297" s="1631"/>
      <c r="AH297" s="1631">
        <v>11</v>
      </c>
    </row>
    <row customHeight="1" ht="11.549999999999999">
      <c r="A298" s="990"/>
      <c r="B298" s="1631"/>
      <c r="D298" s="1631"/>
      <c r="J298" s="1635"/>
      <c r="K298" s="1635"/>
      <c r="M298" s="1631"/>
      <c r="P298" s="1631"/>
      <c r="Q298" s="1631"/>
      <c r="R298" s="1631"/>
      <c r="S298" s="1631"/>
      <c r="U298" s="1631"/>
      <c r="V298" s="1631"/>
      <c r="W298" s="1631"/>
      <c r="X298" s="1631"/>
      <c r="Y298" s="1631"/>
      <c r="Z298" s="1631"/>
      <c r="AA298" s="1631"/>
      <c r="AB298" s="1631"/>
      <c r="AC298" s="1631"/>
      <c r="AD298" s="1631"/>
      <c r="AE298" s="1631"/>
      <c r="AF298" s="1631"/>
      <c r="AG298" s="1631"/>
      <c r="AH298" s="1631">
        <v>11</v>
      </c>
    </row>
    <row customHeight="1" ht="11.549999999999999">
      <c r="A299" s="990"/>
      <c r="B299" s="1631"/>
      <c r="D299" s="1631"/>
      <c r="J299" s="1635"/>
      <c r="K299" s="1635"/>
      <c r="M299" s="1631"/>
      <c r="P299" s="1631"/>
      <c r="Q299" s="1631"/>
      <c r="R299" s="1631"/>
      <c r="S299" s="1631"/>
      <c r="U299" s="1631"/>
      <c r="V299" s="1631"/>
      <c r="W299" s="1631"/>
      <c r="X299" s="1631"/>
      <c r="Y299" s="1631"/>
      <c r="Z299" s="1631"/>
      <c r="AA299" s="1631"/>
      <c r="AB299" s="1631"/>
      <c r="AC299" s="1631"/>
      <c r="AD299" s="1631"/>
      <c r="AE299" s="1631"/>
      <c r="AF299" s="1631"/>
      <c r="AG299" s="1631"/>
      <c r="AH299" s="1631">
        <v>11</v>
      </c>
    </row>
    <row customHeight="1" ht="11.549999999999999">
      <c r="A300" s="990"/>
      <c r="B300" s="1631"/>
      <c r="D300" s="1631"/>
      <c r="J300" s="1635"/>
      <c r="K300" s="1635"/>
      <c r="M300" s="1631"/>
      <c r="P300" s="1631"/>
      <c r="Q300" s="1631"/>
      <c r="R300" s="1631"/>
      <c r="S300" s="1631"/>
      <c r="U300" s="1631"/>
      <c r="V300" s="1631"/>
      <c r="W300" s="1631"/>
      <c r="X300" s="1631"/>
      <c r="Y300" s="1631"/>
      <c r="Z300" s="1631"/>
      <c r="AA300" s="1631"/>
      <c r="AB300" s="1631"/>
      <c r="AC300" s="1631"/>
      <c r="AD300" s="1631"/>
      <c r="AE300" s="1631"/>
      <c r="AF300" s="1631"/>
      <c r="AG300" s="1631"/>
      <c r="AH300" s="1631">
        <v>11</v>
      </c>
    </row>
    <row customHeight="1" ht="11.549999999999999">
      <c r="A301" s="990"/>
      <c r="B301" s="1631"/>
      <c r="D301" s="1631"/>
      <c r="J301" s="1635"/>
      <c r="K301" s="1635"/>
      <c r="M301" s="1631"/>
      <c r="P301" s="1631"/>
      <c r="Q301" s="1631"/>
      <c r="R301" s="1631"/>
      <c r="S301" s="1631"/>
      <c r="U301" s="1631"/>
      <c r="V301" s="1631"/>
      <c r="W301" s="1631"/>
      <c r="X301" s="1631"/>
      <c r="Y301" s="1631"/>
      <c r="Z301" s="1631"/>
      <c r="AA301" s="1631"/>
      <c r="AB301" s="1631"/>
      <c r="AC301" s="1631"/>
      <c r="AD301" s="1631"/>
      <c r="AE301" s="1631"/>
      <c r="AF301" s="1631"/>
      <c r="AG301" s="1631"/>
      <c r="AH301" s="1631">
        <v>11</v>
      </c>
    </row>
    <row customHeight="1" ht="11.549999999999999">
      <c r="A302" s="990"/>
      <c r="B302" s="1631"/>
      <c r="D302" s="1631"/>
      <c r="J302" s="1635"/>
      <c r="K302" s="1635"/>
      <c r="M302" s="1631"/>
      <c r="P302" s="1631"/>
      <c r="Q302" s="1631"/>
      <c r="R302" s="1631"/>
      <c r="S302" s="1631"/>
      <c r="U302" s="1631"/>
      <c r="V302" s="1631"/>
      <c r="W302" s="1631"/>
      <c r="X302" s="1631"/>
      <c r="Y302" s="1631"/>
      <c r="Z302" s="1631"/>
      <c r="AA302" s="1631"/>
      <c r="AB302" s="1631"/>
      <c r="AC302" s="1631"/>
      <c r="AD302" s="1631"/>
      <c r="AE302" s="1631"/>
      <c r="AF302" s="1631"/>
      <c r="AG302" s="1631"/>
      <c r="AH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1">
        <v>102</v>
      </c>
      <c r="M303" s="1160">
        <v>9</v>
      </c>
      <c r="N303" s="1636">
        <v>5</v>
      </c>
      <c r="O303" s="1636">
        <v>3</v>
      </c>
      <c r="P303" s="1160">
        <v>3</v>
      </c>
      <c r="Q303" s="1160">
        <v>3</v>
      </c>
      <c r="R303" s="1160">
        <v>3</v>
      </c>
      <c r="S303" s="1160">
        <v>3</v>
      </c>
      <c r="T303" s="1636">
        <v>10</v>
      </c>
      <c r="U303" s="1160">
        <v>34</v>
      </c>
      <c r="V303" s="1160">
        <v>9</v>
      </c>
      <c r="W303" s="544">
        <v>8</v>
      </c>
      <c r="X303" s="1160">
        <v>8</v>
      </c>
      <c r="Y303" s="1160">
        <v>8</v>
      </c>
      <c r="Z303" s="1160">
        <v>8</v>
      </c>
      <c r="AA303" s="1160">
        <v>8</v>
      </c>
      <c r="AB303" s="1160">
        <v>8</v>
      </c>
      <c r="AC303" s="1632">
        <v>8</v>
      </c>
      <c r="AD303" s="1632">
        <v>8</v>
      </c>
      <c r="AE303" s="1632">
        <v>8</v>
      </c>
      <c r="AF303" s="1632">
        <v>8</v>
      </c>
      <c r="AG303" s="1632">
        <v>8</v>
      </c>
      <c r="AH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B57F8-557D-3909-A968-83C8D9E681DD}" mc:Ignorable="x14ac xr xr2 xr3">
  <sheetPr>
    <tabColor theme="9" tint="-0.25"/>
  </sheetPr>
  <dimension ref="A1:CF47"/>
  <sheetViews>
    <sheetView topLeftCell="C4" showGridLines="0" zoomScale="90" workbookViewId="0">
      <selection activeCell="A32" sqref="A32:XFD40"/>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"Невельские коммунальные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87</v>
      </c>
      <c r="E10" s="2127" t="s">
        <v>87</v>
      </c>
      <c r="F10" s="2127"/>
      <c r="G10" s="521" t="s">
        <v>305</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108</v>
      </c>
      <c r="E11" s="1025"/>
      <c r="F11" s="1025" t="s">
        <v>109</v>
      </c>
      <c r="G11" s="1025" t="s">
        <v>89</v>
      </c>
      <c r="H11" s="1025"/>
      <c r="I11" s="1025" t="s">
        <v>90</v>
      </c>
      <c r="J11" s="1025" t="s">
        <v>98</v>
      </c>
      <c r="K11" s="1025" t="s">
        <v>91</v>
      </c>
      <c r="L11" s="1025"/>
      <c r="M11" s="1025" t="s">
        <v>92</v>
      </c>
      <c r="N11" s="1025" t="s">
        <v>110</v>
      </c>
      <c r="O11" s="1025" t="s">
        <v>153</v>
      </c>
      <c r="P11" s="1025" t="s">
        <v>154</v>
      </c>
      <c r="Q11" s="1025" t="s">
        <v>155</v>
      </c>
      <c r="R11" s="1025" t="s">
        <v>156</v>
      </c>
      <c r="S11" s="1025" t="s">
        <v>157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Водоотведение г. Невельска и с. Колхозное</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121</v>
      </c>
      <c r="B23" s="624"/>
      <c r="C23" s="624" t="s">
        <v>22</v>
      </c>
      <c r="D23" s="2578" t="s">
        <v>155</v>
      </c>
      <c r="E23" s="2377" t="s">
        <v>104</v>
      </c>
      <c r="F23" s="2378"/>
      <c r="G23" s="2379"/>
      <c r="H23" s="2383" t="str">
        <f>IF(A23="","",INDEX(DIFFERENTIATION_UNMERGE_VD,MATCH(A23,DIFFERENTIATION_ID_DIFF,0)))</f>
        <v>Водоотведение</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612</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567</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568</v>
      </c>
      <c r="F25" s="2378"/>
      <c r="G25" s="2379"/>
      <c r="H25" s="2383" t="str">
        <f>IF(A23="","",INDEX(DIFFERENTIATION_UNMERGE_SYSTEM,MATCH(A23,DIFFERENTIATION_ID_DIFF,0)))</f>
        <v>Водоотведение с. Горнозаводск</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613</v>
      </c>
      <c r="F26" s="2376"/>
      <c r="G26" s="2376"/>
      <c r="H26" s="2376"/>
      <c r="I26" s="2376"/>
      <c r="J26" s="2376"/>
      <c r="K26" s="2376"/>
      <c r="L26" s="2376"/>
      <c r="M26" s="2376"/>
      <c r="N26" s="2376"/>
      <c r="O26" s="2376"/>
      <c r="P26" s="2376"/>
      <c r="Q26" s="558">
        <f>SUMIF(T27:T28,"i",Q27:Q28)</f>
        <v>0</v>
      </c>
      <c r="R26" s="1017"/>
      <c r="S26" s="1798" t="s">
        <v>614</v>
      </c>
      <c r="T26" s="717" t="s">
        <v>615</v>
      </c>
      <c r="U26" s="2374">
        <v>1</v>
      </c>
      <c r="V26" s="2374" t="s">
        <v>578</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618</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616</v>
      </c>
      <c r="F29" s="2376"/>
      <c r="G29" s="2376"/>
      <c r="H29" s="2376"/>
      <c r="I29" s="2376"/>
      <c r="J29" s="2376"/>
      <c r="K29" s="2376"/>
      <c r="L29" s="2376"/>
      <c r="M29" s="2376"/>
      <c r="N29" s="2376"/>
      <c r="O29" s="2376"/>
      <c r="P29" s="2376"/>
      <c r="Q29" s="558">
        <f>SUMIF(T30:T31,"i",Q30:Q31)</f>
        <v>0</v>
      </c>
      <c r="R29" s="1017"/>
      <c r="S29" s="1798" t="s">
        <v>617</v>
      </c>
      <c r="T29" s="717" t="s">
        <v>615</v>
      </c>
      <c r="U29" s="2374">
        <v>1</v>
      </c>
      <c r="V29" s="2374" t="s">
        <v>578</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618</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123</v>
      </c>
      <c r="B32" s="624"/>
      <c r="C32" s="624" t="s">
        <v>22</v>
      </c>
      <c r="D32" s="2578" t="s">
        <v>619</v>
      </c>
      <c r="E32" s="2377" t="s">
        <v>104</v>
      </c>
      <c r="F32" s="2378"/>
      <c r="G32" s="2379"/>
      <c r="H32" s="2383" t="str">
        <f>IF(A32="","",INDEX(DIFFERENTIATION_UNMERGE_VD,MATCH(A32,DIFFERENTIATION_ID_DIFF,0)))</f>
        <v>Водоотведение</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612</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567</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568</v>
      </c>
      <c r="F34" s="2378"/>
      <c r="G34" s="2379"/>
      <c r="H34" s="2383" t="str">
        <f>IF(A32="","",INDEX(DIFFERENTIATION_UNMERGE_SYSTEM,MATCH(A32,DIFFERENTIATION_ID_DIFF,0)))</f>
        <v>Водоотведение с. Шебунино</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613</v>
      </c>
      <c r="F35" s="2376"/>
      <c r="G35" s="2376"/>
      <c r="H35" s="2376"/>
      <c r="I35" s="2376"/>
      <c r="J35" s="2376"/>
      <c r="K35" s="2376"/>
      <c r="L35" s="2376"/>
      <c r="M35" s="2376"/>
      <c r="N35" s="2376"/>
      <c r="O35" s="2376"/>
      <c r="P35" s="2376"/>
      <c r="Q35" s="558">
        <f>SUMIF(T36:T37,"i",Q36:Q37)</f>
        <v>0</v>
      </c>
      <c r="R35" s="1017"/>
      <c r="S35" s="1798" t="s">
        <v>614</v>
      </c>
      <c r="T35" s="717" t="s">
        <v>615</v>
      </c>
      <c r="U35" s="2374">
        <v>1</v>
      </c>
      <c r="V35" s="2374" t="s">
        <v>578</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618</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616</v>
      </c>
      <c r="F38" s="2376"/>
      <c r="G38" s="2376"/>
      <c r="H38" s="2376"/>
      <c r="I38" s="2376"/>
      <c r="J38" s="2376"/>
      <c r="K38" s="2376"/>
      <c r="L38" s="2376"/>
      <c r="M38" s="2376"/>
      <c r="N38" s="2376"/>
      <c r="O38" s="2376"/>
      <c r="P38" s="2376"/>
      <c r="Q38" s="558">
        <f>SUMIF(T39:T40,"i",Q39:Q40)</f>
        <v>0</v>
      </c>
      <c r="R38" s="1017"/>
      <c r="S38" s="1798" t="s">
        <v>617</v>
      </c>
      <c r="T38" s="717" t="s">
        <v>615</v>
      </c>
      <c r="U38" s="2374">
        <v>1</v>
      </c>
      <c r="V38" s="2374" t="s">
        <v>578</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618</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9.95">
      <c r="D41" s="1047"/>
      <c r="E41" s="1047"/>
      <c r="F41" s="1047"/>
      <c r="G41" s="1047"/>
      <c r="H41" s="1047"/>
      <c r="I41" s="1047"/>
      <c r="J41" s="1047"/>
      <c r="K41" s="1047"/>
      <c r="L41" s="1047"/>
      <c r="M41" s="1047"/>
      <c r="N41" s="1047"/>
      <c r="O41" s="1047"/>
      <c r="P41" s="1047"/>
      <c r="Q41" s="1047"/>
      <c r="R41" s="1047"/>
      <c r="S41" s="1047"/>
      <c r="T41" s="334"/>
      <c r="CF41" s="505">
        <v>19</v>
      </c>
    </row>
    <row customHeight="1" ht="11.549999999999999">
      <c r="D42" s="509"/>
      <c r="CF42" s="505">
        <v>11</v>
      </c>
    </row>
    <row customHeight="1" ht="11.549999999999999">
      <c r="D43" s="654"/>
      <c r="E43" s="654"/>
      <c r="F43" s="654"/>
      <c r="G43" s="655"/>
      <c r="CF43" s="505">
        <v>11</v>
      </c>
    </row>
    <row customHeight="1" ht="11.549999999999999">
      <c r="CF44" s="505">
        <v>11</v>
      </c>
    </row>
    <row customHeight="1" ht="11.549999999999999">
      <c r="D45" s="656"/>
      <c r="E45" s="2384"/>
      <c r="F45" s="2384"/>
      <c r="G45" s="2384"/>
      <c r="H45" s="2384"/>
      <c r="I45" s="2384"/>
      <c r="J45" s="2384"/>
      <c r="K45" s="2384"/>
      <c r="L45" s="2384"/>
      <c r="M45" s="2384"/>
      <c r="N45" s="2384"/>
      <c r="O45" s="2384"/>
      <c r="P45" s="2384"/>
      <c r="Q45" s="2384"/>
      <c r="R45" s="2384"/>
      <c r="CF45" s="505">
        <v>11</v>
      </c>
    </row>
    <row customHeight="1" ht="11.549999999999999">
      <c r="F46" s="758"/>
      <c r="G46" s="758"/>
      <c r="CF46" s="505">
        <v>11</v>
      </c>
    </row>
    <row customHeight="1" ht="11.25" hidden="1">
      <c r="A47" s="610" t="s">
        <v>81</v>
      </c>
      <c r="B47" s="449">
        <v>0</v>
      </c>
      <c r="C47" s="505">
        <v>3</v>
      </c>
      <c r="D47" s="505">
        <v>0</v>
      </c>
      <c r="E47" s="505">
        <v>7</v>
      </c>
      <c r="F47" s="505">
        <v>7</v>
      </c>
      <c r="G47" s="505">
        <v>29</v>
      </c>
      <c r="H47" s="505">
        <v>3</v>
      </c>
      <c r="I47" s="505">
        <v>5</v>
      </c>
      <c r="J47" s="505">
        <v>24</v>
      </c>
      <c r="K47" s="505">
        <v>24</v>
      </c>
      <c r="L47" s="505">
        <v>3</v>
      </c>
      <c r="M47" s="505">
        <v>6</v>
      </c>
      <c r="N47" s="505">
        <v>25</v>
      </c>
      <c r="O47" s="505">
        <v>18</v>
      </c>
      <c r="P47" s="505">
        <v>18</v>
      </c>
      <c r="Q47" s="505">
        <v>18</v>
      </c>
      <c r="R47" s="505">
        <v>18</v>
      </c>
      <c r="S47" s="505">
        <v>93</v>
      </c>
      <c r="T47" s="505">
        <v>10</v>
      </c>
      <c r="U47" s="611">
        <v>10</v>
      </c>
      <c r="V47" s="611">
        <v>11</v>
      </c>
      <c r="W47" s="612">
        <v>10</v>
      </c>
      <c r="X47" s="449">
        <v>10</v>
      </c>
      <c r="Y47" s="449">
        <v>10</v>
      </c>
      <c r="Z47" s="449">
        <v>10</v>
      </c>
      <c r="AA47" s="449">
        <v>10</v>
      </c>
      <c r="AB47" s="505">
        <v>8</v>
      </c>
      <c r="AC47" s="505">
        <v>8</v>
      </c>
      <c r="AD47" s="505">
        <v>8</v>
      </c>
      <c r="AE47" s="505">
        <v>8</v>
      </c>
      <c r="AF47" s="505">
        <v>8</v>
      </c>
      <c r="AG47" s="505">
        <v>8</v>
      </c>
      <c r="AH47" s="505">
        <v>8</v>
      </c>
      <c r="AI47" s="505">
        <v>8</v>
      </c>
      <c r="AJ47" s="505">
        <v>8</v>
      </c>
      <c r="AK47" s="505">
        <v>8</v>
      </c>
      <c r="AL47" s="505">
        <v>8</v>
      </c>
      <c r="AM47" s="505">
        <v>8</v>
      </c>
      <c r="AN47" s="505">
        <v>8</v>
      </c>
      <c r="AO47" s="505">
        <v>8</v>
      </c>
      <c r="AP47" s="505">
        <v>8</v>
      </c>
      <c r="AQ47" s="505">
        <v>8</v>
      </c>
      <c r="AR47" s="505">
        <v>8</v>
      </c>
      <c r="AS47" s="505">
        <v>8</v>
      </c>
      <c r="AT47" s="505">
        <v>8</v>
      </c>
      <c r="AU47" s="505">
        <v>8</v>
      </c>
      <c r="AV47" s="505">
        <v>8</v>
      </c>
      <c r="AW47" s="505">
        <v>8</v>
      </c>
      <c r="AX47" s="505">
        <v>8</v>
      </c>
      <c r="AY47" s="505">
        <v>8</v>
      </c>
      <c r="AZ47" s="505">
        <v>8</v>
      </c>
      <c r="BA47" s="505">
        <v>8</v>
      </c>
      <c r="BB47" s="505">
        <v>8</v>
      </c>
      <c r="BC47" s="505">
        <v>8</v>
      </c>
      <c r="BD47" s="505">
        <v>8</v>
      </c>
      <c r="BE47" s="505">
        <v>8</v>
      </c>
      <c r="BF47" s="505">
        <v>8</v>
      </c>
      <c r="BG47" s="505">
        <v>8</v>
      </c>
      <c r="BH47" s="505">
        <v>8</v>
      </c>
      <c r="BI47" s="505">
        <v>8</v>
      </c>
      <c r="BJ47" s="505">
        <v>8</v>
      </c>
      <c r="BK47" s="505">
        <v>8</v>
      </c>
      <c r="BL47" s="505">
        <v>8</v>
      </c>
      <c r="BM47" s="505">
        <v>8</v>
      </c>
      <c r="BN47" s="505">
        <v>8</v>
      </c>
      <c r="BO47" s="505">
        <v>8</v>
      </c>
      <c r="BP47" s="505">
        <v>8</v>
      </c>
      <c r="BQ47" s="505">
        <v>8</v>
      </c>
      <c r="BR47" s="505">
        <v>8</v>
      </c>
      <c r="BS47" s="505">
        <v>8</v>
      </c>
      <c r="BT47" s="505">
        <v>8</v>
      </c>
      <c r="BU47" s="505">
        <v>8</v>
      </c>
      <c r="BV47" s="505">
        <v>8</v>
      </c>
      <c r="BW47" s="505">
        <v>8</v>
      </c>
      <c r="BX47" s="505">
        <v>8</v>
      </c>
      <c r="BY47" s="505">
        <v>8</v>
      </c>
      <c r="BZ47" s="505">
        <v>8</v>
      </c>
      <c r="CA47" s="505">
        <v>8</v>
      </c>
      <c r="CB47" s="505">
        <v>8</v>
      </c>
      <c r="CC47" s="505">
        <v>8</v>
      </c>
      <c r="CD47" s="505">
        <v>8</v>
      </c>
      <c r="CE47" s="505">
        <v>8</v>
      </c>
      <c r="CF47" s="505">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DF2E8-2A7B-D218-DF96-C2E970C1A7B8}"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5" style="1635" width="40.57421875" customWidth="1"/>
    <col min="16" max="16" style="1366" width="9.7109375" hidden="1" customWidth="1"/>
    <col min="17" max="17" style="1635" width="102.00390625" customWidth="1"/>
    <col min="18" max="18" style="1366" width="9.00390625" customWidth="1"/>
    <col min="19" max="19" style="1642" width="5.00390625" customWidth="1"/>
    <col min="20" max="20" style="1642" width="3.00390625" customWidth="1"/>
    <col min="21" max="24" style="1366" width="3.00390625" customWidth="1"/>
    <col min="25" max="25" style="1642" width="10.00390625" customWidth="1"/>
    <col min="26" max="26" style="1366" width="34.00390625" customWidth="1"/>
    <col min="27" max="27" style="1366" width="9.00390625" customWidth="1"/>
    <col min="28" max="28" style="736" width="8.00390625" customWidth="1"/>
    <col min="29" max="33" style="1366" width="8.00390625" customWidth="1"/>
    <col min="34" max="38" style="1632" width="8.00390625" customWidth="1"/>
    <col min="39" max="39" style="1635" width="5.421875" hidden="1" customWidth="1"/>
  </cols>
  <sheetData>
    <row s="1366" customFormat="1" customHeight="1" ht="33.75" hidden="1">
      <c r="A1" s="987"/>
      <c r="B1" s="987"/>
      <c r="C1" s="987"/>
      <c r="D1" s="987"/>
      <c r="E1" s="987"/>
      <c r="G1" s="1636"/>
      <c r="H1" s="878"/>
      <c r="L1" s="1366">
        <v>4</v>
      </c>
      <c r="M1" s="1366">
        <v>4</v>
      </c>
      <c r="N1" s="1366">
        <v>4</v>
      </c>
      <c r="O1" s="1366">
        <v>4</v>
      </c>
      <c r="S1" s="1636"/>
      <c r="T1" s="1636"/>
      <c r="Y1" s="1636"/>
      <c r="AM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559</v>
      </c>
      <c r="L2" s="751"/>
      <c r="M2" s="751"/>
      <c r="N2" s="751"/>
      <c r="O2" s="751"/>
      <c r="P2" s="543"/>
      <c r="Q2" s="1525" t="s">
        <v>560</v>
      </c>
      <c r="R2" s="543"/>
      <c r="S2" s="1636"/>
      <c r="T2" s="1636"/>
      <c r="Y2" s="1636"/>
      <c r="AB2" s="544"/>
      <c r="AH2" s="1632"/>
      <c r="AI2" s="1632"/>
      <c r="AJ2" s="1632"/>
      <c r="AK2" s="1632"/>
      <c r="AL2" s="1632"/>
      <c r="AM2" s="1366">
        <v>0</v>
      </c>
    </row>
    <row customHeight="1" ht="11.25" hidden="1">
      <c r="E3" s="2051" t="s">
        <v>623</v>
      </c>
      <c r="L3" s="1631">
        <f>0</f>
        <v>0</v>
      </c>
      <c r="M3" s="1631">
        <v>1</v>
      </c>
      <c r="N3" s="1635">
        <f>0</f>
        <v>0</v>
      </c>
      <c r="O3" s="1635">
        <f>0</f>
        <v>0</v>
      </c>
      <c r="AM3" s="1631">
        <v>0</v>
      </c>
    </row>
    <row s="1632" customFormat="1" customHeight="1" ht="11.25" hidden="1">
      <c r="A4" s="987"/>
      <c r="B4" s="987"/>
      <c r="C4" s="987"/>
      <c r="E4" s="987"/>
      <c r="F4" s="1366"/>
      <c r="G4" s="1636"/>
      <c r="H4" s="620"/>
      <c r="N4" s="1632"/>
      <c r="O4" s="1632"/>
      <c r="P4" s="1366"/>
      <c r="Q4" s="1632">
        <v>4</v>
      </c>
      <c r="R4" s="1366"/>
      <c r="S4" s="1636"/>
      <c r="T4" s="1636"/>
      <c r="U4" s="1366"/>
      <c r="V4" s="1366"/>
      <c r="W4" s="1366"/>
      <c r="X4" s="1366"/>
      <c r="Y4" s="1636"/>
      <c r="Z4" s="1366"/>
      <c r="AA4" s="1366"/>
      <c r="AB4" s="544"/>
      <c r="AC4" s="1366"/>
      <c r="AD4" s="1366"/>
      <c r="AE4" s="1366"/>
      <c r="AF4" s="1366"/>
      <c r="AG4" s="1366"/>
      <c r="AM4" s="1632">
        <v>0</v>
      </c>
    </row>
    <row customHeight="1" ht="11.549999999999999">
      <c r="N5" s="1635"/>
      <c r="O5" s="1635"/>
      <c r="AM5" s="1631">
        <v>11</v>
      </c>
    </row>
    <row customHeight="1" ht="57.75">
      <c r="I6" s="2307" t="s">
        <v>624</v>
      </c>
      <c r="J6" s="2307"/>
      <c r="K6" s="2307"/>
      <c r="L6" s="2307"/>
      <c r="M6" s="2307"/>
      <c r="N6" s="2307"/>
      <c r="O6" s="2307"/>
      <c r="Q6" s="556"/>
      <c r="AM6" s="1631">
        <v>55</v>
      </c>
    </row>
    <row customHeight="1" ht="25.2">
      <c r="I7" s="2249" t="str">
        <f>IF(org=0,"Не определено",org)</f>
        <v>Муниципальное унитарное предприятие "Невельские коммунальные сети"</v>
      </c>
      <c r="J7" s="2249"/>
      <c r="K7" s="2249"/>
      <c r="L7" s="2249"/>
      <c r="M7" s="2249"/>
      <c r="N7" s="2249"/>
      <c r="O7" s="2249"/>
      <c r="AM7" s="1631">
        <v>24</v>
      </c>
    </row>
    <row customHeight="1" ht="11.549999999999999">
      <c r="I8" s="1135"/>
      <c r="J8" s="1135"/>
      <c r="K8" s="1135"/>
      <c r="L8" s="1135"/>
      <c r="M8" s="1135"/>
      <c r="N8" s="1136" t="s">
        <v>22</v>
      </c>
      <c r="O8" s="1136" t="s">
        <v>22</v>
      </c>
      <c r="AM8" s="1631">
        <v>11</v>
      </c>
    </row>
    <row s="1642" customFormat="1" customHeight="1" ht="30" hidden="1">
      <c r="A9" s="1167"/>
      <c r="B9" s="1167"/>
      <c r="C9" s="1167"/>
      <c r="E9" s="1167"/>
      <c r="H9" s="1642"/>
      <c r="L9" s="889"/>
      <c r="M9" s="889" t="s">
        <v>116</v>
      </c>
      <c r="N9" s="889" t="s">
        <v>121</v>
      </c>
      <c r="O9" s="889" t="s">
        <v>123</v>
      </c>
      <c r="AM9" s="1636">
        <v>1</v>
      </c>
    </row>
    <row customHeight="1" ht="11.549999999999999">
      <c r="E10" s="2050" t="s">
        <v>625</v>
      </c>
      <c r="I10" s="711"/>
      <c r="J10" s="2367" t="s">
        <v>104</v>
      </c>
      <c r="K10" s="2368"/>
      <c r="L10" s="2029" t="str">
        <f>IF(L9="","",INDEX(DIFFERENTIATION_UNMERGE_VD,MATCH(L9,DIFFERENTIATION_ID_DIFF,0)))</f>
        <v/>
      </c>
      <c r="M10" s="2029" t="str">
        <f>IF(M9="","",INDEX(DIFFERENTIATION_UNMERGE_VD,MATCH(M9,DIFFERENTIATION_ID_DIFF,0)))</f>
        <v>Водоотведение</v>
      </c>
      <c r="N10" s="2393" t="str">
        <f>IF(N9="","",INDEX(DIFFERENTIATION_UNMERGE_VD,MATCH(N9,DIFFERENTIATION_ID_DIFF,0)))</f>
        <v>Водоотведение</v>
      </c>
      <c r="O10" s="2393" t="str">
        <f>IF(O9="","",INDEX(DIFFERENTIATION_UNMERGE_VD,MATCH(O9,DIFFERENTIATION_ID_DIFF,0)))</f>
        <v>Водоотведение</v>
      </c>
      <c r="Q10" s="2127" t="s">
        <v>304</v>
      </c>
      <c r="AM10" s="1631">
        <v>11</v>
      </c>
    </row>
    <row customHeight="1" ht="11.549999999999999">
      <c r="E11" s="2050" t="s">
        <v>626</v>
      </c>
      <c r="I11" s="711"/>
      <c r="J11" s="2367" t="s">
        <v>567</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Q11" s="2127"/>
      <c r="AM11" s="1631">
        <v>11</v>
      </c>
    </row>
    <row customHeight="1" ht="11.549999999999999">
      <c r="E12" s="2050" t="s">
        <v>627</v>
      </c>
      <c r="I12" s="1662"/>
      <c r="J12" s="2367" t="s">
        <v>568</v>
      </c>
      <c r="K12" s="2368"/>
      <c r="L12" s="2029" t="str">
        <f>IF(L9="","",INDEX(DIFFERENTIATION_UNMERGE_SYSTEM,MATCH(L9,DIFFERENTIATION_ID_DIFF,0)))</f>
        <v/>
      </c>
      <c r="M12" s="2029" t="str">
        <f>IF(M9="","",INDEX(DIFFERENTIATION_UNMERGE_SYSTEM,MATCH(M9,DIFFERENTIATION_ID_DIFF,0)))</f>
        <v>Водоотведение г. Невельска и с. Колхозное</v>
      </c>
      <c r="N12" s="2393" t="str">
        <f>IF(N9="","",INDEX(DIFFERENTIATION_UNMERGE_SYSTEM,MATCH(N9,DIFFERENTIATION_ID_DIFF,0)))</f>
        <v>Водоотведение с. Горнозаводск</v>
      </c>
      <c r="O12" s="2393" t="str">
        <f>IF(O9="","",INDEX(DIFFERENTIATION_UNMERGE_SYSTEM,MATCH(O9,DIFFERENTIATION_ID_DIFF,0)))</f>
        <v>Водоотведение с. Шебунино</v>
      </c>
      <c r="Q12" s="2127"/>
      <c r="AM12" s="1631">
        <v>11</v>
      </c>
    </row>
    <row customHeight="1" ht="11.549999999999999">
      <c r="E13" s="2050" t="s">
        <v>628</v>
      </c>
      <c r="F13" s="2050" t="s">
        <v>629</v>
      </c>
      <c r="I13" s="2369" t="s">
        <v>303</v>
      </c>
      <c r="J13" s="2370"/>
      <c r="K13" s="2370"/>
      <c r="L13" s="2027"/>
      <c r="M13" s="2067"/>
      <c r="N13" s="2367"/>
      <c r="O13" s="2367"/>
      <c r="Q13" s="2127"/>
      <c r="AM13" s="1631">
        <v>11</v>
      </c>
    </row>
    <row customHeight="1" ht="24">
      <c r="I14" s="2020" t="s">
        <v>87</v>
      </c>
      <c r="J14" s="2020" t="s">
        <v>305</v>
      </c>
      <c r="K14" s="2020" t="s">
        <v>569</v>
      </c>
      <c r="L14" s="2060" t="s">
        <v>306</v>
      </c>
      <c r="M14" s="2061" t="s">
        <v>306</v>
      </c>
      <c r="N14" s="2262" t="s">
        <v>306</v>
      </c>
      <c r="O14" s="2262" t="s">
        <v>306</v>
      </c>
      <c r="Q14" s="2127"/>
      <c r="AM14" s="1631">
        <v>23</v>
      </c>
    </row>
    <row customHeight="1" ht="24">
      <c r="A15" s="2054"/>
      <c r="B15" s="2053" t="s">
        <v>630</v>
      </c>
      <c r="C15" s="2053" t="s">
        <v>631</v>
      </c>
      <c r="D15" s="2052" t="s">
        <v>632</v>
      </c>
      <c r="E15" s="2056" t="s">
        <v>633</v>
      </c>
      <c r="F15" s="2056" t="s">
        <v>633</v>
      </c>
      <c r="G15" s="1636" t="s">
        <v>591</v>
      </c>
      <c r="H15" s="2021"/>
      <c r="I15" s="1630">
        <v>1</v>
      </c>
      <c r="J15" s="2022" t="s">
        <v>634</v>
      </c>
      <c r="K15" s="2020" t="s">
        <v>309</v>
      </c>
      <c r="L15" s="662"/>
      <c r="M15" s="818"/>
      <c r="N15" s="662"/>
      <c r="O15" s="662"/>
      <c r="P15" s="543" t="s">
        <v>635</v>
      </c>
      <c r="Q15" s="1525" t="s">
        <v>636</v>
      </c>
      <c r="R15" s="543" t="s">
        <v>635</v>
      </c>
      <c r="AM15" s="1631">
        <v>23</v>
      </c>
    </row>
    <row customHeight="1" ht="35.699999999999996">
      <c r="A16" s="2054"/>
      <c r="B16" s="2053" t="s">
        <v>637</v>
      </c>
      <c r="C16" s="2053" t="s">
        <v>638</v>
      </c>
      <c r="D16" s="2052" t="s">
        <v>622</v>
      </c>
      <c r="E16" s="2056" t="s">
        <v>633</v>
      </c>
      <c r="F16" s="2056" t="s">
        <v>633</v>
      </c>
      <c r="H16" s="2021"/>
      <c r="I16" s="1629">
        <v>2</v>
      </c>
      <c r="J16" s="2063" t="s">
        <v>639</v>
      </c>
      <c r="K16" s="2062" t="s">
        <v>559</v>
      </c>
      <c r="L16" s="2068"/>
      <c r="M16" s="1676"/>
      <c r="N16" s="2068"/>
      <c r="O16" s="2068"/>
      <c r="P16" s="543" t="s">
        <v>635</v>
      </c>
      <c r="Q16" s="1525" t="s">
        <v>640</v>
      </c>
      <c r="R16" s="543" t="s">
        <v>635</v>
      </c>
      <c r="AM16" s="1631">
        <v>34</v>
      </c>
    </row>
    <row s="1642" customFormat="1" customHeight="1" ht="17.25" hidden="1">
      <c r="A17" s="1167"/>
      <c r="B17" s="1167"/>
      <c r="C17" s="1167"/>
      <c r="D17" s="1167"/>
      <c r="E17" s="1167"/>
      <c r="H17" s="1324"/>
      <c r="I17" s="1013" t="s">
        <v>641</v>
      </c>
      <c r="J17" s="991"/>
      <c r="K17" s="1013"/>
      <c r="L17" s="992"/>
      <c r="M17" s="992"/>
      <c r="N17" s="992"/>
      <c r="O17" s="992"/>
      <c r="Q17" s="1385"/>
      <c r="AM17" s="1636">
        <v>1</v>
      </c>
    </row>
    <row s="1366" customFormat="1" customHeight="1" ht="24">
      <c r="A18" s="987"/>
      <c r="B18" s="987"/>
      <c r="C18" s="987"/>
      <c r="D18" s="987"/>
      <c r="E18" s="987"/>
      <c r="G18" s="1636"/>
      <c r="H18" s="1633"/>
      <c r="I18" s="570"/>
      <c r="J18" s="571" t="s">
        <v>589</v>
      </c>
      <c r="K18" s="572"/>
      <c r="L18" s="2070"/>
      <c r="M18" s="573"/>
      <c r="N18" s="2643"/>
      <c r="O18" s="2644"/>
      <c r="P18" s="543"/>
      <c r="Q18" s="1525" t="s">
        <v>590</v>
      </c>
      <c r="R18" s="543"/>
      <c r="S18" s="1636"/>
      <c r="T18" s="1636"/>
      <c r="Y18" s="1636"/>
      <c r="AB18" s="544"/>
      <c r="AH18" s="1632"/>
      <c r="AI18" s="1632"/>
      <c r="AJ18" s="1632"/>
      <c r="AK18" s="1632"/>
      <c r="AL18" s="1632"/>
      <c r="AM18" s="1366">
        <v>23</v>
      </c>
    </row>
    <row customHeight="1" ht="19.95">
      <c r="A19" s="2054"/>
      <c r="B19" s="2053" t="s">
        <v>642</v>
      </c>
      <c r="C19" s="2053" t="s">
        <v>643</v>
      </c>
      <c r="D19" s="2052" t="s">
        <v>622</v>
      </c>
      <c r="E19" s="2056" t="s">
        <v>633</v>
      </c>
      <c r="F19" s="2056" t="s">
        <v>633</v>
      </c>
      <c r="H19" s="2021"/>
      <c r="I19" s="1664">
        <v>3</v>
      </c>
      <c r="J19" s="2022" t="s">
        <v>643</v>
      </c>
      <c r="K19" s="2018" t="s">
        <v>559</v>
      </c>
      <c r="L19" s="727"/>
      <c r="M19" s="557"/>
      <c r="N19" s="727"/>
      <c r="O19" s="727"/>
      <c r="P19" s="543"/>
      <c r="Q19" s="1525" t="s">
        <v>644</v>
      </c>
      <c r="R19" s="543"/>
      <c r="AM19" s="1631">
        <v>19</v>
      </c>
    </row>
    <row customHeight="1" ht="77.7">
      <c r="A20" s="2054"/>
      <c r="B20" s="2053" t="s">
        <v>645</v>
      </c>
      <c r="C20" s="2053" t="s">
        <v>646</v>
      </c>
      <c r="D20" s="2052" t="s">
        <v>622</v>
      </c>
      <c r="E20" s="2056" t="s">
        <v>633</v>
      </c>
      <c r="F20" s="2056" t="s">
        <v>633</v>
      </c>
      <c r="H20" s="2021"/>
      <c r="I20" s="1664">
        <v>4</v>
      </c>
      <c r="J20" s="2022" t="s">
        <v>647</v>
      </c>
      <c r="K20" s="2018" t="s">
        <v>586</v>
      </c>
      <c r="L20" s="727"/>
      <c r="M20" s="557"/>
      <c r="N20" s="727"/>
      <c r="O20" s="727"/>
      <c r="P20" s="543"/>
      <c r="Q20" s="1525"/>
      <c r="R20" s="543"/>
      <c r="AM20" s="1631">
        <v>74</v>
      </c>
    </row>
    <row customHeight="1" ht="35.699999999999996">
      <c r="A21" s="2054"/>
      <c r="B21" s="2053" t="s">
        <v>648</v>
      </c>
      <c r="C21" s="2053" t="s">
        <v>649</v>
      </c>
      <c r="D21" s="2052" t="s">
        <v>622</v>
      </c>
      <c r="E21" s="2056" t="s">
        <v>633</v>
      </c>
      <c r="F21" s="2056" t="s">
        <v>633</v>
      </c>
      <c r="H21" s="2021"/>
      <c r="I21" s="1664">
        <v>5</v>
      </c>
      <c r="J21" s="2022" t="s">
        <v>650</v>
      </c>
      <c r="K21" s="2018" t="s">
        <v>586</v>
      </c>
      <c r="L21" s="727"/>
      <c r="M21" s="557"/>
      <c r="N21" s="727"/>
      <c r="O21" s="727"/>
      <c r="P21" s="543"/>
      <c r="Q21" s="1525" t="s">
        <v>644</v>
      </c>
      <c r="R21" s="543"/>
      <c r="AM21" s="1631">
        <v>34</v>
      </c>
    </row>
    <row customHeight="1" ht="48.29999999999999">
      <c r="A22" s="2054"/>
      <c r="B22" s="2053" t="s">
        <v>651</v>
      </c>
      <c r="C22" s="2053" t="s">
        <v>652</v>
      </c>
      <c r="D22" s="2052" t="s">
        <v>622</v>
      </c>
      <c r="E22" s="2056" t="s">
        <v>633</v>
      </c>
      <c r="F22" s="2056" t="s">
        <v>633</v>
      </c>
      <c r="H22" s="2021"/>
      <c r="I22" s="1664">
        <v>6</v>
      </c>
      <c r="J22" s="2022" t="s">
        <v>653</v>
      </c>
      <c r="K22" s="2018" t="s">
        <v>586</v>
      </c>
      <c r="L22" s="727"/>
      <c r="M22" s="557"/>
      <c r="N22" s="727"/>
      <c r="O22" s="727"/>
      <c r="P22" s="543"/>
      <c r="Q22" s="1525" t="s">
        <v>654</v>
      </c>
      <c r="R22" s="543"/>
      <c r="AM22" s="1631">
        <v>46</v>
      </c>
    </row>
    <row customHeight="1" ht="19.95">
      <c r="A23" s="2054"/>
      <c r="B23" s="2053" t="s">
        <v>655</v>
      </c>
      <c r="C23" s="2053" t="s">
        <v>656</v>
      </c>
      <c r="D23" s="2052" t="s">
        <v>622</v>
      </c>
      <c r="E23" s="2056" t="s">
        <v>633</v>
      </c>
      <c r="F23" s="2056" t="s">
        <v>633</v>
      </c>
      <c r="H23" s="2021"/>
      <c r="I23" s="1664" t="s">
        <v>657</v>
      </c>
      <c r="J23" s="1524" t="s">
        <v>658</v>
      </c>
      <c r="K23" s="2018" t="s">
        <v>586</v>
      </c>
      <c r="L23" s="727"/>
      <c r="M23" s="557"/>
      <c r="N23" s="727"/>
      <c r="O23" s="727"/>
      <c r="P23" s="543"/>
      <c r="Q23" s="1525" t="s">
        <v>644</v>
      </c>
      <c r="R23" s="543"/>
      <c r="AM23" s="1631">
        <v>19</v>
      </c>
    </row>
    <row customHeight="1" ht="19.95">
      <c r="A24" s="2054"/>
      <c r="B24" s="2053" t="s">
        <v>659</v>
      </c>
      <c r="C24" s="2053" t="s">
        <v>660</v>
      </c>
      <c r="D24" s="2052" t="s">
        <v>622</v>
      </c>
      <c r="E24" s="2056" t="s">
        <v>633</v>
      </c>
      <c r="F24" s="2056" t="s">
        <v>633</v>
      </c>
      <c r="H24" s="2021"/>
      <c r="I24" s="1664" t="s">
        <v>661</v>
      </c>
      <c r="J24" s="1524" t="s">
        <v>662</v>
      </c>
      <c r="K24" s="2018" t="s">
        <v>586</v>
      </c>
      <c r="L24" s="727"/>
      <c r="M24" s="557"/>
      <c r="N24" s="727"/>
      <c r="O24" s="727"/>
      <c r="P24" s="543"/>
      <c r="Q24" s="1525"/>
      <c r="R24" s="543"/>
      <c r="AM24" s="1631">
        <v>19</v>
      </c>
    </row>
    <row customHeight="1" ht="24">
      <c r="A25" s="2054"/>
      <c r="B25" s="2053" t="s">
        <v>663</v>
      </c>
      <c r="C25" s="2053" t="s">
        <v>664</v>
      </c>
      <c r="D25" s="2052" t="s">
        <v>622</v>
      </c>
      <c r="E25" s="2056" t="s">
        <v>633</v>
      </c>
      <c r="F25" s="2056" t="s">
        <v>633</v>
      </c>
      <c r="H25" s="2021"/>
      <c r="I25" s="1664" t="s">
        <v>665</v>
      </c>
      <c r="J25" s="1524" t="s">
        <v>666</v>
      </c>
      <c r="K25" s="2018" t="s">
        <v>586</v>
      </c>
      <c r="L25" s="727"/>
      <c r="M25" s="557"/>
      <c r="N25" s="727"/>
      <c r="O25" s="727"/>
      <c r="P25" s="543"/>
      <c r="Q25" s="1525"/>
      <c r="R25" s="543"/>
      <c r="AM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727"/>
      <c r="O26" s="727"/>
      <c r="P26" s="543"/>
      <c r="Q26" s="1525"/>
      <c r="R26" s="543"/>
      <c r="AM26" s="1631">
        <v>23</v>
      </c>
    </row>
    <row customHeight="1" ht="24">
      <c r="A27" s="2054"/>
      <c r="B27" s="2053" t="s">
        <v>670</v>
      </c>
      <c r="C27" s="2053" t="s">
        <v>671</v>
      </c>
      <c r="D27" s="2052" t="s">
        <v>622</v>
      </c>
      <c r="E27" s="2056" t="s">
        <v>633</v>
      </c>
      <c r="F27" s="2056" t="s">
        <v>633</v>
      </c>
      <c r="H27" s="2021"/>
      <c r="I27" s="1664">
        <v>8</v>
      </c>
      <c r="J27" s="2022" t="s">
        <v>671</v>
      </c>
      <c r="K27" s="2018" t="s">
        <v>592</v>
      </c>
      <c r="L27" s="727"/>
      <c r="M27" s="557"/>
      <c r="N27" s="727"/>
      <c r="O27" s="727"/>
      <c r="P27" s="543"/>
      <c r="Q27" s="1525"/>
      <c r="R27" s="543"/>
      <c r="AM27" s="1631">
        <v>23</v>
      </c>
    </row>
    <row customHeight="1" ht="35.699999999999996">
      <c r="A28" s="2054"/>
      <c r="B28" s="2053" t="s">
        <v>672</v>
      </c>
      <c r="C28" s="2053" t="s">
        <v>673</v>
      </c>
      <c r="D28" s="2052" t="s">
        <v>622</v>
      </c>
      <c r="E28" s="2056" t="s">
        <v>633</v>
      </c>
      <c r="F28" s="2056" t="s">
        <v>633</v>
      </c>
      <c r="H28" s="2021"/>
      <c r="I28" s="1675">
        <v>9</v>
      </c>
      <c r="J28" s="2022" t="s">
        <v>674</v>
      </c>
      <c r="K28" s="2018" t="s">
        <v>563</v>
      </c>
      <c r="L28" s="727"/>
      <c r="M28" s="557"/>
      <c r="N28" s="727"/>
      <c r="O28" s="727"/>
      <c r="P28" s="543"/>
      <c r="Q28" s="1525"/>
      <c r="R28" s="543"/>
      <c r="AM28" s="1631">
        <v>34</v>
      </c>
    </row>
    <row customHeight="1" ht="35.699999999999996">
      <c r="A29" s="2054"/>
      <c r="B29" s="2053" t="s">
        <v>675</v>
      </c>
      <c r="C29" s="2053" t="s">
        <v>676</v>
      </c>
      <c r="D29" s="2052" t="s">
        <v>622</v>
      </c>
      <c r="E29" s="2056" t="s">
        <v>633</v>
      </c>
      <c r="F29" s="2056" t="s">
        <v>633</v>
      </c>
      <c r="H29" s="2021"/>
      <c r="I29" s="1675">
        <v>10</v>
      </c>
      <c r="J29" s="2022" t="s">
        <v>677</v>
      </c>
      <c r="K29" s="2018" t="s">
        <v>563</v>
      </c>
      <c r="L29" s="727"/>
      <c r="M29" s="557"/>
      <c r="N29" s="727"/>
      <c r="O29" s="727"/>
      <c r="P29" s="543"/>
      <c r="Q29" s="1525"/>
      <c r="R29" s="543"/>
      <c r="AM29" s="1631">
        <v>34</v>
      </c>
    </row>
    <row customHeight="1" ht="24">
      <c r="A30" s="2054"/>
      <c r="B30" s="2053" t="s">
        <v>678</v>
      </c>
      <c r="C30" s="2053" t="s">
        <v>679</v>
      </c>
      <c r="D30" s="2052" t="s">
        <v>622</v>
      </c>
      <c r="E30" s="2056" t="s">
        <v>633</v>
      </c>
      <c r="F30" s="2056" t="s">
        <v>633</v>
      </c>
      <c r="H30" s="2021"/>
      <c r="I30" s="1675">
        <v>11</v>
      </c>
      <c r="J30" s="2022" t="s">
        <v>679</v>
      </c>
      <c r="K30" s="2018" t="s">
        <v>593</v>
      </c>
      <c r="L30" s="2069"/>
      <c r="M30" s="1621"/>
      <c r="N30" s="2069"/>
      <c r="O30" s="2069"/>
      <c r="P30" s="543"/>
      <c r="Q30" s="1525"/>
      <c r="R30" s="543"/>
      <c r="AM30" s="1631">
        <v>23</v>
      </c>
    </row>
    <row customHeight="1" ht="24">
      <c r="A31" s="2054"/>
      <c r="B31" s="2053" t="s">
        <v>680</v>
      </c>
      <c r="C31" s="2053" t="s">
        <v>681</v>
      </c>
      <c r="D31" s="2052" t="s">
        <v>622</v>
      </c>
      <c r="E31" s="2056" t="s">
        <v>633</v>
      </c>
      <c r="F31" s="2056" t="s">
        <v>633</v>
      </c>
      <c r="H31" s="2021"/>
      <c r="I31" s="1675">
        <v>12</v>
      </c>
      <c r="J31" s="2022" t="s">
        <v>681</v>
      </c>
      <c r="K31" s="2018" t="s">
        <v>593</v>
      </c>
      <c r="L31" s="2069"/>
      <c r="M31" s="1621"/>
      <c r="N31" s="2069"/>
      <c r="O31" s="2069"/>
      <c r="P31" s="543"/>
      <c r="Q31" s="1525"/>
      <c r="R31" s="543"/>
      <c r="AM31" s="1631">
        <v>23</v>
      </c>
    </row>
    <row customHeight="1" ht="48.29999999999999">
      <c r="A32" s="2054"/>
      <c r="B32" s="2053" t="s">
        <v>682</v>
      </c>
      <c r="C32" s="2053" t="s">
        <v>683</v>
      </c>
      <c r="D32" s="2052" t="s">
        <v>622</v>
      </c>
      <c r="E32" s="2056" t="s">
        <v>633</v>
      </c>
      <c r="F32" s="2056" t="s">
        <v>633</v>
      </c>
      <c r="H32" s="2021"/>
      <c r="I32" s="1675">
        <v>13</v>
      </c>
      <c r="J32" s="2022" t="s">
        <v>684</v>
      </c>
      <c r="K32" s="2018" t="s">
        <v>603</v>
      </c>
      <c r="L32" s="727"/>
      <c r="M32" s="557"/>
      <c r="N32" s="727"/>
      <c r="O32" s="727"/>
      <c r="P32" s="543"/>
      <c r="Q32" s="1525" t="s">
        <v>644</v>
      </c>
      <c r="R32" s="543"/>
      <c r="AM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727"/>
      <c r="O33" s="727"/>
      <c r="P33" s="543"/>
      <c r="Q33" s="1525" t="s">
        <v>644</v>
      </c>
      <c r="R33" s="543"/>
      <c r="S33" s="1636"/>
      <c r="T33" s="1636"/>
      <c r="Y33" s="1636"/>
      <c r="AB33" s="544"/>
      <c r="AH33" s="1632"/>
      <c r="AI33" s="1632"/>
      <c r="AJ33" s="1632"/>
      <c r="AK33" s="1632"/>
      <c r="AL33" s="1632"/>
      <c r="AM33" s="1366">
        <v>46</v>
      </c>
    </row>
    <row customHeight="1" ht="108">
      <c r="A34" s="2054"/>
      <c r="B34" s="2053" t="s">
        <v>689</v>
      </c>
      <c r="C34" s="2053" t="s">
        <v>690</v>
      </c>
      <c r="D34" s="2052" t="s">
        <v>632</v>
      </c>
      <c r="E34" s="2056" t="s">
        <v>633</v>
      </c>
      <c r="F34" s="2056" t="s">
        <v>633</v>
      </c>
      <c r="G34" s="1636" t="s">
        <v>591</v>
      </c>
      <c r="H34" s="2021"/>
      <c r="I34" s="2032">
        <v>15</v>
      </c>
      <c r="J34" s="2033" t="s">
        <v>691</v>
      </c>
      <c r="K34" s="2018" t="s">
        <v>309</v>
      </c>
      <c r="L34" s="385"/>
      <c r="M34" s="1164"/>
      <c r="N34" s="385"/>
      <c r="O34" s="385"/>
      <c r="P34" s="543"/>
      <c r="Q34" s="1525" t="s">
        <v>636</v>
      </c>
      <c r="R34" s="543"/>
      <c r="AM34" s="1631">
        <v>103</v>
      </c>
    </row>
    <row s="1641" customFormat="1" customHeight="1" ht="11.549999999999999">
      <c r="A35" s="987"/>
      <c r="B35" s="987"/>
      <c r="C35" s="987"/>
      <c r="D35" s="987"/>
      <c r="E35" s="987"/>
      <c r="F35" s="1636"/>
      <c r="G35" s="1636"/>
      <c r="H35" s="351"/>
      <c r="N35" s="1641"/>
      <c r="O35" s="1641"/>
      <c r="P35" s="1366"/>
      <c r="R35" s="1366"/>
      <c r="S35" s="1636"/>
      <c r="T35" s="1636"/>
      <c r="U35" s="1366"/>
      <c r="V35" s="1366"/>
      <c r="W35" s="1366"/>
      <c r="X35" s="1366"/>
      <c r="Y35" s="1636"/>
      <c r="Z35" s="1366"/>
      <c r="AA35" s="1366"/>
      <c r="AB35" s="544"/>
      <c r="AC35" s="1366"/>
      <c r="AD35" s="1366"/>
      <c r="AE35" s="1366"/>
      <c r="AF35" s="1366"/>
      <c r="AG35" s="1366"/>
      <c r="AH35" s="1632"/>
      <c r="AI35" s="622"/>
      <c r="AJ35" s="622"/>
      <c r="AK35" s="622"/>
      <c r="AL35" s="622"/>
      <c r="AM35" s="1641">
        <v>11</v>
      </c>
    </row>
    <row s="1641" customFormat="1" customHeight="1" ht="11.549999999999999">
      <c r="A36" s="987"/>
      <c r="B36" s="987"/>
      <c r="C36" s="987"/>
      <c r="D36" s="987"/>
      <c r="E36" s="987"/>
      <c r="F36" s="1636"/>
      <c r="G36" s="1636"/>
      <c r="H36" s="351"/>
      <c r="N36" s="1641"/>
      <c r="O36" s="1641"/>
      <c r="P36" s="1366"/>
      <c r="R36" s="1366"/>
      <c r="S36" s="1636"/>
      <c r="T36" s="1636"/>
      <c r="U36" s="1366"/>
      <c r="V36" s="1366"/>
      <c r="W36" s="1366"/>
      <c r="X36" s="1366"/>
      <c r="Y36" s="1636"/>
      <c r="Z36" s="1366"/>
      <c r="AA36" s="1366"/>
      <c r="AB36" s="544"/>
      <c r="AC36" s="1366"/>
      <c r="AD36" s="1366"/>
      <c r="AE36" s="1366"/>
      <c r="AF36" s="1366"/>
      <c r="AG36" s="1366"/>
      <c r="AH36" s="1632"/>
      <c r="AI36" s="622"/>
      <c r="AJ36" s="622"/>
      <c r="AK36" s="622"/>
      <c r="AL36" s="622"/>
      <c r="AM36" s="1641">
        <v>11</v>
      </c>
    </row>
    <row s="1641" customFormat="1" customHeight="1" ht="11.549999999999999">
      <c r="A37" s="987"/>
      <c r="B37" s="987"/>
      <c r="C37" s="987"/>
      <c r="D37" s="987"/>
      <c r="E37" s="987"/>
      <c r="F37" s="1636"/>
      <c r="G37" s="1636"/>
      <c r="H37" s="351"/>
      <c r="L37" s="622"/>
      <c r="M37" s="622"/>
      <c r="N37" s="622"/>
      <c r="O37" s="622"/>
      <c r="P37" s="1366"/>
      <c r="R37" s="1366"/>
      <c r="S37" s="1636"/>
      <c r="T37" s="1636"/>
      <c r="U37" s="1366"/>
      <c r="V37" s="1366"/>
      <c r="W37" s="1366"/>
      <c r="X37" s="1366"/>
      <c r="Y37" s="1636"/>
      <c r="Z37" s="1366"/>
      <c r="AA37" s="1366"/>
      <c r="AB37" s="544"/>
      <c r="AC37" s="1366"/>
      <c r="AD37" s="1366"/>
      <c r="AE37" s="1366"/>
      <c r="AF37" s="1366"/>
      <c r="AG37" s="1366"/>
      <c r="AH37" s="1632"/>
      <c r="AI37" s="622"/>
      <c r="AJ37" s="622"/>
      <c r="AK37" s="622"/>
      <c r="AL37" s="622"/>
      <c r="AM37" s="1641">
        <v>11</v>
      </c>
    </row>
    <row s="1641" customFormat="1" customHeight="1" ht="11.549999999999999">
      <c r="A38" s="987"/>
      <c r="B38" s="987"/>
      <c r="C38" s="987"/>
      <c r="D38" s="987"/>
      <c r="E38" s="987"/>
      <c r="F38" s="1636"/>
      <c r="G38" s="1636"/>
      <c r="H38" s="351"/>
      <c r="N38" s="1641"/>
      <c r="O38" s="1641"/>
      <c r="P38" s="1366"/>
      <c r="R38" s="1366"/>
      <c r="S38" s="1636"/>
      <c r="T38" s="1636"/>
      <c r="U38" s="1366"/>
      <c r="V38" s="1366"/>
      <c r="W38" s="1366"/>
      <c r="X38" s="1366"/>
      <c r="Y38" s="1636"/>
      <c r="Z38" s="1366"/>
      <c r="AA38" s="1366"/>
      <c r="AB38" s="544"/>
      <c r="AC38" s="1366"/>
      <c r="AD38" s="1366"/>
      <c r="AE38" s="1366"/>
      <c r="AF38" s="1366"/>
      <c r="AG38" s="1366"/>
      <c r="AH38" s="1632"/>
      <c r="AI38" s="622"/>
      <c r="AJ38" s="622"/>
      <c r="AK38" s="622"/>
      <c r="AL38" s="622"/>
      <c r="AM38" s="1641">
        <v>11</v>
      </c>
    </row>
    <row s="1641" customFormat="1" customHeight="1" ht="11.549999999999999">
      <c r="A39" s="987"/>
      <c r="B39" s="987"/>
      <c r="C39" s="987"/>
      <c r="D39" s="987"/>
      <c r="E39" s="987"/>
      <c r="F39" s="1636"/>
      <c r="G39" s="1636"/>
      <c r="H39" s="351"/>
      <c r="N39" s="1641"/>
      <c r="O39" s="1641"/>
      <c r="P39" s="1366"/>
      <c r="R39" s="1366"/>
      <c r="S39" s="1636"/>
      <c r="T39" s="1636"/>
      <c r="U39" s="1366"/>
      <c r="V39" s="1366"/>
      <c r="W39" s="1366"/>
      <c r="X39" s="1366"/>
      <c r="Y39" s="1636"/>
      <c r="Z39" s="1366"/>
      <c r="AA39" s="1366"/>
      <c r="AB39" s="544"/>
      <c r="AC39" s="1366"/>
      <c r="AD39" s="1366"/>
      <c r="AE39" s="1366"/>
      <c r="AF39" s="1366"/>
      <c r="AG39" s="1366"/>
      <c r="AH39" s="1632"/>
      <c r="AI39" s="622"/>
      <c r="AJ39" s="622"/>
      <c r="AK39" s="622"/>
      <c r="AL39" s="622"/>
      <c r="AM39" s="1641">
        <v>11</v>
      </c>
    </row>
    <row s="1641" customFormat="1" customHeight="1" ht="11.549999999999999">
      <c r="A40" s="987"/>
      <c r="B40" s="987"/>
      <c r="C40" s="987"/>
      <c r="D40" s="987"/>
      <c r="E40" s="987"/>
      <c r="F40" s="1636"/>
      <c r="G40" s="1636"/>
      <c r="H40" s="351"/>
      <c r="N40" s="1641"/>
      <c r="O40" s="1641"/>
      <c r="P40" s="1366"/>
      <c r="R40" s="1366"/>
      <c r="S40" s="1636"/>
      <c r="T40" s="1636"/>
      <c r="U40" s="1366"/>
      <c r="V40" s="1366"/>
      <c r="W40" s="1366"/>
      <c r="X40" s="1366"/>
      <c r="Y40" s="1636"/>
      <c r="Z40" s="1366"/>
      <c r="AA40" s="1366"/>
      <c r="AB40" s="544"/>
      <c r="AC40" s="1366"/>
      <c r="AD40" s="1366"/>
      <c r="AE40" s="1366"/>
      <c r="AF40" s="1366"/>
      <c r="AG40" s="1366"/>
      <c r="AH40" s="1632"/>
      <c r="AI40" s="622"/>
      <c r="AJ40" s="622"/>
      <c r="AK40" s="622"/>
      <c r="AL40" s="622"/>
      <c r="AM40" s="1641">
        <v>11</v>
      </c>
    </row>
    <row s="1641" customFormat="1" customHeight="1" ht="11.549999999999999">
      <c r="A41" s="987"/>
      <c r="B41" s="987"/>
      <c r="C41" s="987"/>
      <c r="D41" s="987"/>
      <c r="E41" s="987"/>
      <c r="F41" s="1636"/>
      <c r="G41" s="1636"/>
      <c r="H41" s="351"/>
      <c r="N41" s="1641"/>
      <c r="O41" s="1641"/>
      <c r="P41" s="1366"/>
      <c r="R41" s="1366"/>
      <c r="S41" s="1636"/>
      <c r="T41" s="1636"/>
      <c r="U41" s="1366"/>
      <c r="V41" s="1366"/>
      <c r="W41" s="1366"/>
      <c r="X41" s="1366"/>
      <c r="Y41" s="1636"/>
      <c r="Z41" s="1366"/>
      <c r="AA41" s="1366"/>
      <c r="AB41" s="544"/>
      <c r="AC41" s="1366"/>
      <c r="AD41" s="1366"/>
      <c r="AE41" s="1366"/>
      <c r="AF41" s="1366"/>
      <c r="AG41" s="1366"/>
      <c r="AH41" s="1632"/>
      <c r="AI41" s="622"/>
      <c r="AJ41" s="622"/>
      <c r="AK41" s="622"/>
      <c r="AL41" s="622"/>
      <c r="AM41" s="1641">
        <v>11</v>
      </c>
    </row>
    <row s="1641" customFormat="1" customHeight="1" ht="11.549999999999999">
      <c r="A42" s="987"/>
      <c r="B42" s="987"/>
      <c r="C42" s="987"/>
      <c r="D42" s="987"/>
      <c r="E42" s="987"/>
      <c r="F42" s="1636"/>
      <c r="G42" s="1636"/>
      <c r="H42" s="351"/>
      <c r="N42" s="1641"/>
      <c r="O42" s="1641"/>
      <c r="P42" s="1366"/>
      <c r="R42" s="1366"/>
      <c r="S42" s="1636"/>
      <c r="T42" s="1636"/>
      <c r="U42" s="1366"/>
      <c r="V42" s="1366"/>
      <c r="W42" s="1366"/>
      <c r="X42" s="1366"/>
      <c r="Y42" s="1636"/>
      <c r="Z42" s="1366"/>
      <c r="AA42" s="1366"/>
      <c r="AB42" s="544"/>
      <c r="AC42" s="1366"/>
      <c r="AD42" s="1366"/>
      <c r="AE42" s="1366"/>
      <c r="AF42" s="1366"/>
      <c r="AG42" s="1366"/>
      <c r="AH42" s="1632"/>
      <c r="AI42" s="622"/>
      <c r="AJ42" s="622"/>
      <c r="AK42" s="622"/>
      <c r="AL42" s="622"/>
      <c r="AM42" s="1641">
        <v>11</v>
      </c>
    </row>
    <row s="1641" customFormat="1" customHeight="1" ht="11.549999999999999">
      <c r="A43" s="987"/>
      <c r="B43" s="987"/>
      <c r="C43" s="987"/>
      <c r="D43" s="987"/>
      <c r="E43" s="987"/>
      <c r="F43" s="1636"/>
      <c r="G43" s="1636"/>
      <c r="H43" s="351"/>
      <c r="N43" s="1641"/>
      <c r="O43" s="1641"/>
      <c r="P43" s="1366"/>
      <c r="R43" s="1366"/>
      <c r="S43" s="1636"/>
      <c r="T43" s="1636"/>
      <c r="U43" s="1366"/>
      <c r="V43" s="1366"/>
      <c r="W43" s="1366"/>
      <c r="X43" s="1366"/>
      <c r="Y43" s="1636"/>
      <c r="Z43" s="1366"/>
      <c r="AA43" s="1366"/>
      <c r="AB43" s="544"/>
      <c r="AC43" s="1366"/>
      <c r="AD43" s="1366"/>
      <c r="AE43" s="1366"/>
      <c r="AF43" s="1366"/>
      <c r="AG43" s="1366"/>
      <c r="AH43" s="1632"/>
      <c r="AI43" s="622"/>
      <c r="AJ43" s="622"/>
      <c r="AK43" s="622"/>
      <c r="AL43" s="622"/>
      <c r="AM43" s="1641">
        <v>11</v>
      </c>
    </row>
    <row s="1641" customFormat="1" customHeight="1" ht="11.549999999999999">
      <c r="A44" s="987"/>
      <c r="B44" s="987"/>
      <c r="C44" s="987"/>
      <c r="D44" s="987"/>
      <c r="E44" s="987"/>
      <c r="F44" s="1636"/>
      <c r="G44" s="1636"/>
      <c r="H44" s="351"/>
      <c r="N44" s="1641"/>
      <c r="O44" s="1641"/>
      <c r="P44" s="1366"/>
      <c r="R44" s="1366"/>
      <c r="S44" s="1636"/>
      <c r="T44" s="1636"/>
      <c r="U44" s="1366"/>
      <c r="V44" s="1366"/>
      <c r="W44" s="1366"/>
      <c r="X44" s="1366"/>
      <c r="Y44" s="1636"/>
      <c r="Z44" s="1366"/>
      <c r="AA44" s="1366"/>
      <c r="AB44" s="544"/>
      <c r="AC44" s="1366"/>
      <c r="AD44" s="1366"/>
      <c r="AE44" s="1366"/>
      <c r="AF44" s="1366"/>
      <c r="AG44" s="1366"/>
      <c r="AH44" s="1632"/>
      <c r="AI44" s="622"/>
      <c r="AJ44" s="622"/>
      <c r="AK44" s="622"/>
      <c r="AL44" s="622"/>
      <c r="AM44" s="1641">
        <v>11</v>
      </c>
    </row>
    <row s="1641" customFormat="1" customHeight="1" ht="11.549999999999999">
      <c r="A45" s="987"/>
      <c r="B45" s="987"/>
      <c r="C45" s="987"/>
      <c r="D45" s="987"/>
      <c r="E45" s="987"/>
      <c r="F45" s="1636"/>
      <c r="G45" s="1636"/>
      <c r="H45" s="351"/>
      <c r="N45" s="1641"/>
      <c r="O45" s="1641"/>
      <c r="P45" s="1366"/>
      <c r="R45" s="1366"/>
      <c r="S45" s="1636"/>
      <c r="T45" s="1636"/>
      <c r="U45" s="1366"/>
      <c r="V45" s="1366"/>
      <c r="W45" s="1366"/>
      <c r="X45" s="1366"/>
      <c r="Y45" s="1636"/>
      <c r="Z45" s="1366"/>
      <c r="AA45" s="1366"/>
      <c r="AB45" s="544"/>
      <c r="AC45" s="1366"/>
      <c r="AD45" s="1366"/>
      <c r="AE45" s="1366"/>
      <c r="AF45" s="1366"/>
      <c r="AG45" s="1366"/>
      <c r="AH45" s="1632"/>
      <c r="AI45" s="622"/>
      <c r="AJ45" s="622"/>
      <c r="AK45" s="622"/>
      <c r="AL45" s="622"/>
      <c r="AM45" s="1641">
        <v>11</v>
      </c>
    </row>
    <row s="1641" customFormat="1" customHeight="1" ht="11.549999999999999">
      <c r="A46" s="987"/>
      <c r="B46" s="987"/>
      <c r="C46" s="987"/>
      <c r="D46" s="987"/>
      <c r="E46" s="987"/>
      <c r="F46" s="1636"/>
      <c r="G46" s="1636"/>
      <c r="H46" s="351"/>
      <c r="N46" s="1641"/>
      <c r="O46" s="1641"/>
      <c r="P46" s="1366"/>
      <c r="R46" s="1366"/>
      <c r="S46" s="1636"/>
      <c r="T46" s="1636"/>
      <c r="U46" s="1366"/>
      <c r="V46" s="1366"/>
      <c r="W46" s="1366"/>
      <c r="X46" s="1366"/>
      <c r="Y46" s="1636"/>
      <c r="Z46" s="1366"/>
      <c r="AA46" s="1366"/>
      <c r="AB46" s="544"/>
      <c r="AC46" s="1366"/>
      <c r="AD46" s="1366"/>
      <c r="AE46" s="1366"/>
      <c r="AF46" s="1366"/>
      <c r="AG46" s="1366"/>
      <c r="AH46" s="1632"/>
      <c r="AI46" s="622"/>
      <c r="AJ46" s="622"/>
      <c r="AK46" s="622"/>
      <c r="AL46" s="622"/>
      <c r="AM46" s="1641">
        <v>11</v>
      </c>
    </row>
    <row s="1641" customFormat="1" customHeight="1" ht="11.549999999999999">
      <c r="A47" s="987"/>
      <c r="B47" s="987"/>
      <c r="C47" s="987"/>
      <c r="D47" s="987"/>
      <c r="E47" s="987"/>
      <c r="F47" s="1636"/>
      <c r="G47" s="1636"/>
      <c r="H47" s="351"/>
      <c r="N47" s="1641"/>
      <c r="O47" s="1641"/>
      <c r="P47" s="1366"/>
      <c r="R47" s="1366"/>
      <c r="S47" s="1636"/>
      <c r="T47" s="1636"/>
      <c r="U47" s="1366"/>
      <c r="V47" s="1366"/>
      <c r="W47" s="1366"/>
      <c r="X47" s="1366"/>
      <c r="Y47" s="1636"/>
      <c r="Z47" s="1366"/>
      <c r="AA47" s="1366"/>
      <c r="AB47" s="544"/>
      <c r="AC47" s="1366"/>
      <c r="AD47" s="1366"/>
      <c r="AE47" s="1366"/>
      <c r="AF47" s="1366"/>
      <c r="AG47" s="1366"/>
      <c r="AH47" s="1632"/>
      <c r="AI47" s="622"/>
      <c r="AJ47" s="622"/>
      <c r="AK47" s="622"/>
      <c r="AL47" s="622"/>
      <c r="AM47" s="1641">
        <v>11</v>
      </c>
    </row>
    <row s="1641" customFormat="1" customHeight="1" ht="11.549999999999999">
      <c r="A48" s="987"/>
      <c r="B48" s="987"/>
      <c r="C48" s="987"/>
      <c r="D48" s="987"/>
      <c r="E48" s="987"/>
      <c r="F48" s="1636"/>
      <c r="G48" s="1636"/>
      <c r="H48" s="351"/>
      <c r="N48" s="1641"/>
      <c r="O48" s="1641"/>
      <c r="P48" s="1366"/>
      <c r="R48" s="1366"/>
      <c r="S48" s="1636"/>
      <c r="T48" s="1636"/>
      <c r="U48" s="1366"/>
      <c r="V48" s="1366"/>
      <c r="W48" s="1366"/>
      <c r="X48" s="1366"/>
      <c r="Y48" s="1636"/>
      <c r="Z48" s="1366"/>
      <c r="AA48" s="1366"/>
      <c r="AB48" s="544"/>
      <c r="AC48" s="1366"/>
      <c r="AD48" s="1366"/>
      <c r="AE48" s="1366"/>
      <c r="AF48" s="1366"/>
      <c r="AG48" s="1366"/>
      <c r="AH48" s="1632"/>
      <c r="AI48" s="622"/>
      <c r="AJ48" s="622"/>
      <c r="AK48" s="622"/>
      <c r="AL48" s="622"/>
      <c r="AM48" s="1641">
        <v>11</v>
      </c>
    </row>
    <row s="1641" customFormat="1" customHeight="1" ht="11.549999999999999">
      <c r="A49" s="987"/>
      <c r="B49" s="987"/>
      <c r="C49" s="987"/>
      <c r="D49" s="987"/>
      <c r="E49" s="987"/>
      <c r="F49" s="1636"/>
      <c r="G49" s="1636"/>
      <c r="H49" s="351"/>
      <c r="N49" s="1641"/>
      <c r="O49" s="1641"/>
      <c r="P49" s="1366"/>
      <c r="R49" s="1366"/>
      <c r="S49" s="1636"/>
      <c r="T49" s="1636"/>
      <c r="U49" s="1366"/>
      <c r="V49" s="1366"/>
      <c r="W49" s="1366"/>
      <c r="X49" s="1366"/>
      <c r="Y49" s="1636"/>
      <c r="Z49" s="1366"/>
      <c r="AA49" s="1366"/>
      <c r="AB49" s="544"/>
      <c r="AC49" s="1366"/>
      <c r="AD49" s="1366"/>
      <c r="AE49" s="1366"/>
      <c r="AF49" s="1366"/>
      <c r="AG49" s="1366"/>
      <c r="AH49" s="1632"/>
      <c r="AI49" s="622"/>
      <c r="AJ49" s="622"/>
      <c r="AK49" s="622"/>
      <c r="AL49" s="622"/>
      <c r="AM49" s="1641">
        <v>11</v>
      </c>
    </row>
    <row s="1641" customFormat="1" customHeight="1" ht="11.549999999999999">
      <c r="A50" s="987"/>
      <c r="B50" s="987"/>
      <c r="C50" s="987"/>
      <c r="D50" s="987"/>
      <c r="E50" s="987"/>
      <c r="F50" s="1636"/>
      <c r="G50" s="1636"/>
      <c r="H50" s="351"/>
      <c r="N50" s="1641"/>
      <c r="O50" s="1641"/>
      <c r="P50" s="1366"/>
      <c r="R50" s="1366"/>
      <c r="S50" s="1636"/>
      <c r="T50" s="1636"/>
      <c r="U50" s="1366"/>
      <c r="V50" s="1366"/>
      <c r="W50" s="1366"/>
      <c r="X50" s="1366"/>
      <c r="Y50" s="1636"/>
      <c r="Z50" s="1366"/>
      <c r="AA50" s="1366"/>
      <c r="AB50" s="544"/>
      <c r="AC50" s="1366"/>
      <c r="AD50" s="1366"/>
      <c r="AE50" s="1366"/>
      <c r="AF50" s="1366"/>
      <c r="AG50" s="1366"/>
      <c r="AH50" s="1632"/>
      <c r="AI50" s="622"/>
      <c r="AJ50" s="622"/>
      <c r="AK50" s="622"/>
      <c r="AL50" s="622"/>
      <c r="AM50" s="1641">
        <v>11</v>
      </c>
    </row>
    <row s="1641" customFormat="1" customHeight="1" ht="11.549999999999999">
      <c r="A51" s="987"/>
      <c r="B51" s="987"/>
      <c r="C51" s="987"/>
      <c r="D51" s="987"/>
      <c r="E51" s="987"/>
      <c r="F51" s="1636"/>
      <c r="G51" s="1636"/>
      <c r="H51" s="351"/>
      <c r="N51" s="1641"/>
      <c r="O51" s="1641"/>
      <c r="P51" s="1366"/>
      <c r="R51" s="1366"/>
      <c r="S51" s="1636"/>
      <c r="T51" s="1636"/>
      <c r="U51" s="1366"/>
      <c r="V51" s="1366"/>
      <c r="W51" s="1366"/>
      <c r="X51" s="1366"/>
      <c r="Y51" s="1636"/>
      <c r="Z51" s="1366"/>
      <c r="AA51" s="1366"/>
      <c r="AB51" s="544"/>
      <c r="AC51" s="1366"/>
      <c r="AD51" s="1366"/>
      <c r="AE51" s="1366"/>
      <c r="AF51" s="1366"/>
      <c r="AG51" s="1366"/>
      <c r="AH51" s="1632"/>
      <c r="AI51" s="622"/>
      <c r="AJ51" s="622"/>
      <c r="AK51" s="622"/>
      <c r="AL51" s="622"/>
      <c r="AM51" s="1641">
        <v>11</v>
      </c>
    </row>
    <row s="1641" customFormat="1" customHeight="1" ht="11.549999999999999">
      <c r="A52" s="987"/>
      <c r="B52" s="987"/>
      <c r="C52" s="987"/>
      <c r="D52" s="987"/>
      <c r="E52" s="987"/>
      <c r="F52" s="1636"/>
      <c r="G52" s="1636"/>
      <c r="H52" s="351"/>
      <c r="N52" s="1641"/>
      <c r="O52" s="1641"/>
      <c r="P52" s="1366"/>
      <c r="R52" s="1366"/>
      <c r="S52" s="1636"/>
      <c r="T52" s="1636"/>
      <c r="U52" s="1366"/>
      <c r="V52" s="1366"/>
      <c r="W52" s="1366"/>
      <c r="X52" s="1366"/>
      <c r="Y52" s="1636"/>
      <c r="Z52" s="1366"/>
      <c r="AA52" s="1366"/>
      <c r="AB52" s="544"/>
      <c r="AC52" s="1366"/>
      <c r="AD52" s="1366"/>
      <c r="AE52" s="1366"/>
      <c r="AF52" s="1366"/>
      <c r="AG52" s="1366"/>
      <c r="AH52" s="1632"/>
      <c r="AI52" s="622"/>
      <c r="AJ52" s="622"/>
      <c r="AK52" s="622"/>
      <c r="AL52" s="622"/>
      <c r="AM52" s="1641">
        <v>11</v>
      </c>
    </row>
    <row s="1641" customFormat="1" customHeight="1" ht="11.549999999999999">
      <c r="A53" s="987"/>
      <c r="B53" s="987"/>
      <c r="C53" s="987"/>
      <c r="D53" s="987"/>
      <c r="E53" s="987"/>
      <c r="F53" s="1636"/>
      <c r="G53" s="1636"/>
      <c r="H53" s="351"/>
      <c r="N53" s="1641"/>
      <c r="O53" s="1641"/>
      <c r="P53" s="1366"/>
      <c r="R53" s="1366"/>
      <c r="S53" s="1636"/>
      <c r="T53" s="1636"/>
      <c r="U53" s="1366"/>
      <c r="V53" s="1366"/>
      <c r="W53" s="1366"/>
      <c r="X53" s="1366"/>
      <c r="Y53" s="1636"/>
      <c r="Z53" s="1366"/>
      <c r="AA53" s="1366"/>
      <c r="AB53" s="544"/>
      <c r="AC53" s="1366"/>
      <c r="AD53" s="1366"/>
      <c r="AE53" s="1366"/>
      <c r="AF53" s="1366"/>
      <c r="AG53" s="1366"/>
      <c r="AH53" s="1632"/>
      <c r="AI53" s="622"/>
      <c r="AJ53" s="622"/>
      <c r="AK53" s="622"/>
      <c r="AL53" s="622"/>
      <c r="AM53" s="1641">
        <v>11</v>
      </c>
    </row>
    <row s="1641" customFormat="1" customHeight="1" ht="11.549999999999999">
      <c r="A54" s="987"/>
      <c r="B54" s="987"/>
      <c r="C54" s="987"/>
      <c r="D54" s="987"/>
      <c r="E54" s="987"/>
      <c r="F54" s="1636"/>
      <c r="G54" s="1636"/>
      <c r="H54" s="351"/>
      <c r="N54" s="1641"/>
      <c r="O54" s="1641"/>
      <c r="P54" s="1366"/>
      <c r="R54" s="1366"/>
      <c r="S54" s="1636"/>
      <c r="T54" s="1636"/>
      <c r="U54" s="1366"/>
      <c r="V54" s="1366"/>
      <c r="W54" s="1366"/>
      <c r="X54" s="1366"/>
      <c r="Y54" s="1636"/>
      <c r="Z54" s="1366"/>
      <c r="AA54" s="1366"/>
      <c r="AB54" s="544"/>
      <c r="AC54" s="1366"/>
      <c r="AD54" s="1366"/>
      <c r="AE54" s="1366"/>
      <c r="AF54" s="1366"/>
      <c r="AG54" s="1366"/>
      <c r="AH54" s="1632"/>
      <c r="AI54" s="622"/>
      <c r="AJ54" s="622"/>
      <c r="AK54" s="622"/>
      <c r="AL54" s="622"/>
      <c r="AM54" s="1641">
        <v>11</v>
      </c>
    </row>
    <row s="1641" customFormat="1" customHeight="1" ht="11.549999999999999">
      <c r="A55" s="987"/>
      <c r="B55" s="987"/>
      <c r="C55" s="987"/>
      <c r="D55" s="987"/>
      <c r="E55" s="987"/>
      <c r="F55" s="1636"/>
      <c r="G55" s="1636"/>
      <c r="H55" s="351"/>
      <c r="N55" s="1641"/>
      <c r="O55" s="1641"/>
      <c r="P55" s="1366"/>
      <c r="R55" s="1366"/>
      <c r="S55" s="1636"/>
      <c r="T55" s="1636"/>
      <c r="U55" s="1366"/>
      <c r="V55" s="1366"/>
      <c r="W55" s="1366"/>
      <c r="X55" s="1366"/>
      <c r="Y55" s="1636"/>
      <c r="Z55" s="1366"/>
      <c r="AA55" s="1366"/>
      <c r="AB55" s="544"/>
      <c r="AC55" s="1366"/>
      <c r="AD55" s="1366"/>
      <c r="AE55" s="1366"/>
      <c r="AF55" s="1366"/>
      <c r="AG55" s="1366"/>
      <c r="AH55" s="1632"/>
      <c r="AI55" s="622"/>
      <c r="AJ55" s="622"/>
      <c r="AK55" s="622"/>
      <c r="AL55" s="622"/>
      <c r="AM55" s="1641">
        <v>11</v>
      </c>
    </row>
    <row s="1641" customFormat="1" customHeight="1" ht="11.549999999999999">
      <c r="A56" s="987"/>
      <c r="B56" s="987"/>
      <c r="C56" s="987"/>
      <c r="D56" s="987"/>
      <c r="E56" s="987"/>
      <c r="F56" s="1636"/>
      <c r="G56" s="1636"/>
      <c r="H56" s="351"/>
      <c r="N56" s="1641"/>
      <c r="O56" s="1641"/>
      <c r="P56" s="1366"/>
      <c r="R56" s="1366"/>
      <c r="S56" s="1636"/>
      <c r="T56" s="1636"/>
      <c r="U56" s="1366"/>
      <c r="V56" s="1366"/>
      <c r="W56" s="1366"/>
      <c r="X56" s="1366"/>
      <c r="Y56" s="1636"/>
      <c r="Z56" s="1366"/>
      <c r="AA56" s="1366"/>
      <c r="AB56" s="544"/>
      <c r="AC56" s="1366"/>
      <c r="AD56" s="1366"/>
      <c r="AE56" s="1366"/>
      <c r="AF56" s="1366"/>
      <c r="AG56" s="1366"/>
      <c r="AH56" s="1632"/>
      <c r="AI56" s="622"/>
      <c r="AJ56" s="622"/>
      <c r="AK56" s="622"/>
      <c r="AL56" s="622"/>
      <c r="AM56" s="1641">
        <v>11</v>
      </c>
    </row>
    <row s="1641" customFormat="1" customHeight="1" ht="11.549999999999999">
      <c r="A57" s="987"/>
      <c r="B57" s="987"/>
      <c r="C57" s="987"/>
      <c r="D57" s="987"/>
      <c r="E57" s="987"/>
      <c r="F57" s="1636"/>
      <c r="G57" s="1636"/>
      <c r="H57" s="351"/>
      <c r="N57" s="1641"/>
      <c r="O57" s="1641"/>
      <c r="P57" s="1366"/>
      <c r="R57" s="1366"/>
      <c r="S57" s="1636"/>
      <c r="T57" s="1636"/>
      <c r="U57" s="1366"/>
      <c r="V57" s="1366"/>
      <c r="W57" s="1366"/>
      <c r="X57" s="1366"/>
      <c r="Y57" s="1636"/>
      <c r="Z57" s="1366"/>
      <c r="AA57" s="1366"/>
      <c r="AB57" s="544"/>
      <c r="AC57" s="1366"/>
      <c r="AD57" s="1366"/>
      <c r="AE57" s="1366"/>
      <c r="AF57" s="1366"/>
      <c r="AG57" s="1366"/>
      <c r="AH57" s="1632"/>
      <c r="AI57" s="622"/>
      <c r="AJ57" s="622"/>
      <c r="AK57" s="622"/>
      <c r="AL57" s="622"/>
      <c r="AM57" s="1641">
        <v>11</v>
      </c>
    </row>
    <row s="1641" customFormat="1" customHeight="1" ht="11.549999999999999">
      <c r="A58" s="987"/>
      <c r="B58" s="987"/>
      <c r="C58" s="987"/>
      <c r="D58" s="987"/>
      <c r="E58" s="987"/>
      <c r="F58" s="1636"/>
      <c r="G58" s="1636"/>
      <c r="H58" s="351"/>
      <c r="N58" s="1641"/>
      <c r="O58" s="1641"/>
      <c r="P58" s="1366"/>
      <c r="R58" s="1366"/>
      <c r="S58" s="1636"/>
      <c r="T58" s="1636"/>
      <c r="U58" s="1366"/>
      <c r="V58" s="1366"/>
      <c r="W58" s="1366"/>
      <c r="X58" s="1366"/>
      <c r="Y58" s="1636"/>
      <c r="Z58" s="1366"/>
      <c r="AA58" s="1366"/>
      <c r="AB58" s="544"/>
      <c r="AC58" s="1366"/>
      <c r="AD58" s="1366"/>
      <c r="AE58" s="1366"/>
      <c r="AF58" s="1366"/>
      <c r="AG58" s="1366"/>
      <c r="AH58" s="1632"/>
      <c r="AI58" s="622"/>
      <c r="AJ58" s="622"/>
      <c r="AK58" s="622"/>
      <c r="AL58" s="622"/>
      <c r="AM58" s="1641">
        <v>11</v>
      </c>
    </row>
    <row s="1641" customFormat="1" customHeight="1" ht="11.549999999999999">
      <c r="A59" s="987"/>
      <c r="B59" s="987"/>
      <c r="C59" s="987"/>
      <c r="D59" s="987"/>
      <c r="E59" s="987"/>
      <c r="F59" s="1636"/>
      <c r="G59" s="1636"/>
      <c r="H59" s="351"/>
      <c r="N59" s="1641"/>
      <c r="O59" s="1641"/>
      <c r="P59" s="1366"/>
      <c r="R59" s="1366"/>
      <c r="S59" s="1636"/>
      <c r="T59" s="1636"/>
      <c r="U59" s="1366"/>
      <c r="V59" s="1366"/>
      <c r="W59" s="1366"/>
      <c r="X59" s="1366"/>
      <c r="Y59" s="1636"/>
      <c r="Z59" s="1366"/>
      <c r="AA59" s="1366"/>
      <c r="AB59" s="544"/>
      <c r="AC59" s="1366"/>
      <c r="AD59" s="1366"/>
      <c r="AE59" s="1366"/>
      <c r="AF59" s="1366"/>
      <c r="AG59" s="1366"/>
      <c r="AH59" s="1632"/>
      <c r="AI59" s="622"/>
      <c r="AJ59" s="622"/>
      <c r="AK59" s="622"/>
      <c r="AL59" s="622"/>
      <c r="AM59" s="1641">
        <v>11</v>
      </c>
    </row>
    <row s="1641" customFormat="1" customHeight="1" ht="11.549999999999999">
      <c r="A60" s="987"/>
      <c r="B60" s="987"/>
      <c r="C60" s="987"/>
      <c r="D60" s="987"/>
      <c r="E60" s="987"/>
      <c r="F60" s="1636"/>
      <c r="G60" s="1636"/>
      <c r="H60" s="351"/>
      <c r="N60" s="1641"/>
      <c r="O60" s="1641"/>
      <c r="P60" s="1366"/>
      <c r="R60" s="1366"/>
      <c r="S60" s="1636"/>
      <c r="T60" s="1636"/>
      <c r="U60" s="1366"/>
      <c r="V60" s="1366"/>
      <c r="W60" s="1366"/>
      <c r="X60" s="1366"/>
      <c r="Y60" s="1636"/>
      <c r="Z60" s="1366"/>
      <c r="AA60" s="1366"/>
      <c r="AB60" s="544"/>
      <c r="AC60" s="1366"/>
      <c r="AD60" s="1366"/>
      <c r="AE60" s="1366"/>
      <c r="AF60" s="1366"/>
      <c r="AG60" s="1366"/>
      <c r="AH60" s="1632"/>
      <c r="AI60" s="622"/>
      <c r="AJ60" s="622"/>
      <c r="AK60" s="622"/>
      <c r="AL60" s="622"/>
      <c r="AM60" s="1641">
        <v>11</v>
      </c>
    </row>
    <row s="1641" customFormat="1" customHeight="1" ht="11.549999999999999">
      <c r="A61" s="987"/>
      <c r="B61" s="987"/>
      <c r="C61" s="987"/>
      <c r="D61" s="987"/>
      <c r="E61" s="987"/>
      <c r="F61" s="1636"/>
      <c r="G61" s="1636"/>
      <c r="H61" s="351"/>
      <c r="N61" s="1641"/>
      <c r="O61" s="1641"/>
      <c r="P61" s="1366"/>
      <c r="R61" s="1366"/>
      <c r="S61" s="1636"/>
      <c r="T61" s="1636"/>
      <c r="U61" s="1366"/>
      <c r="V61" s="1366"/>
      <c r="W61" s="1366"/>
      <c r="X61" s="1366"/>
      <c r="Y61" s="1636"/>
      <c r="Z61" s="1366"/>
      <c r="AA61" s="1366"/>
      <c r="AB61" s="544"/>
      <c r="AC61" s="1366"/>
      <c r="AD61" s="1366"/>
      <c r="AE61" s="1366"/>
      <c r="AF61" s="1366"/>
      <c r="AG61" s="1366"/>
      <c r="AH61" s="1632"/>
      <c r="AI61" s="622"/>
      <c r="AJ61" s="622"/>
      <c r="AK61" s="622"/>
      <c r="AL61" s="622"/>
      <c r="AM61" s="1641">
        <v>11</v>
      </c>
    </row>
    <row s="1641" customFormat="1" customHeight="1" ht="11.549999999999999">
      <c r="A62" s="987"/>
      <c r="B62" s="987"/>
      <c r="C62" s="987"/>
      <c r="D62" s="987"/>
      <c r="E62" s="987"/>
      <c r="F62" s="1636"/>
      <c r="G62" s="1636"/>
      <c r="H62" s="351"/>
      <c r="N62" s="1641"/>
      <c r="O62" s="1641"/>
      <c r="P62" s="1366"/>
      <c r="R62" s="1366"/>
      <c r="S62" s="1636"/>
      <c r="T62" s="1636"/>
      <c r="U62" s="1366"/>
      <c r="V62" s="1366"/>
      <c r="W62" s="1366"/>
      <c r="X62" s="1366"/>
      <c r="Y62" s="1636"/>
      <c r="Z62" s="1366"/>
      <c r="AA62" s="1366"/>
      <c r="AB62" s="544"/>
      <c r="AC62" s="1366"/>
      <c r="AD62" s="1366"/>
      <c r="AE62" s="1366"/>
      <c r="AF62" s="1366"/>
      <c r="AG62" s="1366"/>
      <c r="AH62" s="1632"/>
      <c r="AI62" s="622"/>
      <c r="AJ62" s="622"/>
      <c r="AK62" s="622"/>
      <c r="AL62" s="622"/>
      <c r="AM62" s="1641">
        <v>11</v>
      </c>
    </row>
    <row s="1641" customFormat="1" customHeight="1" ht="11.549999999999999">
      <c r="A63" s="987"/>
      <c r="B63" s="987"/>
      <c r="C63" s="987"/>
      <c r="D63" s="987"/>
      <c r="E63" s="987"/>
      <c r="F63" s="1636"/>
      <c r="G63" s="1636"/>
      <c r="H63" s="351"/>
      <c r="N63" s="1641"/>
      <c r="O63" s="1641"/>
      <c r="P63" s="1366"/>
      <c r="R63" s="1366"/>
      <c r="S63" s="1636"/>
      <c r="T63" s="1636"/>
      <c r="U63" s="1366"/>
      <c r="V63" s="1366"/>
      <c r="W63" s="1366"/>
      <c r="X63" s="1366"/>
      <c r="Y63" s="1636"/>
      <c r="Z63" s="1366"/>
      <c r="AA63" s="1366"/>
      <c r="AB63" s="544"/>
      <c r="AC63" s="1366"/>
      <c r="AD63" s="1366"/>
      <c r="AE63" s="1366"/>
      <c r="AF63" s="1366"/>
      <c r="AG63" s="1366"/>
      <c r="AH63" s="1632"/>
      <c r="AI63" s="622"/>
      <c r="AJ63" s="622"/>
      <c r="AK63" s="622"/>
      <c r="AL63" s="622"/>
      <c r="AM63" s="1641">
        <v>11</v>
      </c>
    </row>
    <row s="1641" customFormat="1" customHeight="1" ht="11.549999999999999">
      <c r="A64" s="987"/>
      <c r="B64" s="987"/>
      <c r="C64" s="987"/>
      <c r="D64" s="987"/>
      <c r="E64" s="987"/>
      <c r="F64" s="1636"/>
      <c r="G64" s="1636"/>
      <c r="H64" s="351"/>
      <c r="N64" s="1641"/>
      <c r="O64" s="1641"/>
      <c r="P64" s="1366"/>
      <c r="R64" s="1366"/>
      <c r="S64" s="1636"/>
      <c r="T64" s="1636"/>
      <c r="U64" s="1366"/>
      <c r="V64" s="1366"/>
      <c r="W64" s="1366"/>
      <c r="X64" s="1366"/>
      <c r="Y64" s="1636"/>
      <c r="Z64" s="1366"/>
      <c r="AA64" s="1366"/>
      <c r="AB64" s="544"/>
      <c r="AC64" s="1366"/>
      <c r="AD64" s="1366"/>
      <c r="AE64" s="1366"/>
      <c r="AF64" s="1366"/>
      <c r="AG64" s="1366"/>
      <c r="AH64" s="1632"/>
      <c r="AI64" s="622"/>
      <c r="AJ64" s="622"/>
      <c r="AK64" s="622"/>
      <c r="AL64" s="622"/>
      <c r="AM64" s="1641">
        <v>11</v>
      </c>
    </row>
    <row s="1641" customFormat="1" customHeight="1" ht="11.549999999999999">
      <c r="A65" s="987"/>
      <c r="B65" s="987"/>
      <c r="C65" s="987"/>
      <c r="D65" s="987"/>
      <c r="E65" s="987"/>
      <c r="F65" s="1636"/>
      <c r="G65" s="1636"/>
      <c r="H65" s="351"/>
      <c r="N65" s="1641"/>
      <c r="O65" s="1641"/>
      <c r="P65" s="1366"/>
      <c r="R65" s="1366"/>
      <c r="S65" s="1636"/>
      <c r="T65" s="1636"/>
      <c r="U65" s="1366"/>
      <c r="V65" s="1366"/>
      <c r="W65" s="1366"/>
      <c r="X65" s="1366"/>
      <c r="Y65" s="1636"/>
      <c r="Z65" s="1366"/>
      <c r="AA65" s="1366"/>
      <c r="AB65" s="544"/>
      <c r="AC65" s="1366"/>
      <c r="AD65" s="1366"/>
      <c r="AE65" s="1366"/>
      <c r="AF65" s="1366"/>
      <c r="AG65" s="1366"/>
      <c r="AH65" s="1632"/>
      <c r="AI65" s="622"/>
      <c r="AJ65" s="622"/>
      <c r="AK65" s="622"/>
      <c r="AL65" s="622"/>
      <c r="AM65" s="1641">
        <v>11</v>
      </c>
    </row>
    <row s="1641" customFormat="1" customHeight="1" ht="11.549999999999999">
      <c r="A66" s="987"/>
      <c r="B66" s="987"/>
      <c r="C66" s="987"/>
      <c r="D66" s="987"/>
      <c r="E66" s="987"/>
      <c r="F66" s="1636"/>
      <c r="G66" s="1636"/>
      <c r="H66" s="351"/>
      <c r="N66" s="1641"/>
      <c r="O66" s="1641"/>
      <c r="P66" s="1366"/>
      <c r="R66" s="1366"/>
      <c r="S66" s="1636"/>
      <c r="T66" s="1636"/>
      <c r="U66" s="1366"/>
      <c r="V66" s="1366"/>
      <c r="W66" s="1366"/>
      <c r="X66" s="1366"/>
      <c r="Y66" s="1636"/>
      <c r="Z66" s="1366"/>
      <c r="AA66" s="1366"/>
      <c r="AB66" s="544"/>
      <c r="AC66" s="1366"/>
      <c r="AD66" s="1366"/>
      <c r="AE66" s="1366"/>
      <c r="AF66" s="1366"/>
      <c r="AG66" s="1366"/>
      <c r="AH66" s="1632"/>
      <c r="AI66" s="622"/>
      <c r="AJ66" s="622"/>
      <c r="AK66" s="622"/>
      <c r="AL66" s="622"/>
      <c r="AM66" s="1641">
        <v>11</v>
      </c>
    </row>
    <row s="1641" customFormat="1" customHeight="1" ht="11.549999999999999">
      <c r="A67" s="987"/>
      <c r="B67" s="987"/>
      <c r="C67" s="987"/>
      <c r="D67" s="987"/>
      <c r="E67" s="987"/>
      <c r="F67" s="1636"/>
      <c r="G67" s="1636"/>
      <c r="H67" s="351"/>
      <c r="N67" s="1641"/>
      <c r="O67" s="1641"/>
      <c r="P67" s="1366"/>
      <c r="R67" s="1366"/>
      <c r="S67" s="1636"/>
      <c r="T67" s="1636"/>
      <c r="U67" s="1366"/>
      <c r="V67" s="1366"/>
      <c r="W67" s="1366"/>
      <c r="X67" s="1366"/>
      <c r="Y67" s="1636"/>
      <c r="Z67" s="1366"/>
      <c r="AA67" s="1366"/>
      <c r="AB67" s="544"/>
      <c r="AC67" s="1366"/>
      <c r="AD67" s="1366"/>
      <c r="AE67" s="1366"/>
      <c r="AF67" s="1366"/>
      <c r="AG67" s="1366"/>
      <c r="AH67" s="1632"/>
      <c r="AI67" s="622"/>
      <c r="AJ67" s="622"/>
      <c r="AK67" s="622"/>
      <c r="AL67" s="622"/>
      <c r="AM67" s="1641">
        <v>11</v>
      </c>
    </row>
    <row s="1641" customFormat="1" customHeight="1" ht="11.549999999999999">
      <c r="A68" s="987"/>
      <c r="B68" s="987"/>
      <c r="C68" s="987"/>
      <c r="D68" s="987"/>
      <c r="E68" s="987"/>
      <c r="F68" s="1636"/>
      <c r="G68" s="1636"/>
      <c r="H68" s="351"/>
      <c r="N68" s="1641"/>
      <c r="O68" s="1641"/>
      <c r="P68" s="1366"/>
      <c r="R68" s="1366"/>
      <c r="S68" s="1636"/>
      <c r="T68" s="1636"/>
      <c r="U68" s="1366"/>
      <c r="V68" s="1366"/>
      <c r="W68" s="1366"/>
      <c r="X68" s="1366"/>
      <c r="Y68" s="1636"/>
      <c r="Z68" s="1366"/>
      <c r="AA68" s="1366"/>
      <c r="AB68" s="544"/>
      <c r="AC68" s="1366"/>
      <c r="AD68" s="1366"/>
      <c r="AE68" s="1366"/>
      <c r="AF68" s="1366"/>
      <c r="AG68" s="1366"/>
      <c r="AH68" s="1632"/>
      <c r="AI68" s="622"/>
      <c r="AJ68" s="622"/>
      <c r="AK68" s="622"/>
      <c r="AL68" s="622"/>
      <c r="AM68" s="1641">
        <v>11</v>
      </c>
    </row>
    <row s="1641" customFormat="1" customHeight="1" ht="11.549999999999999">
      <c r="A69" s="987"/>
      <c r="B69" s="987"/>
      <c r="C69" s="987"/>
      <c r="D69" s="987"/>
      <c r="E69" s="987"/>
      <c r="F69" s="1636"/>
      <c r="G69" s="1636"/>
      <c r="H69" s="351"/>
      <c r="N69" s="1641"/>
      <c r="O69" s="1641"/>
      <c r="P69" s="1366"/>
      <c r="R69" s="1366"/>
      <c r="S69" s="1636"/>
      <c r="T69" s="1636"/>
      <c r="U69" s="1366"/>
      <c r="V69" s="1366"/>
      <c r="W69" s="1366"/>
      <c r="X69" s="1366"/>
      <c r="Y69" s="1636"/>
      <c r="Z69" s="1366"/>
      <c r="AA69" s="1366"/>
      <c r="AB69" s="544"/>
      <c r="AC69" s="1366"/>
      <c r="AD69" s="1366"/>
      <c r="AE69" s="1366"/>
      <c r="AF69" s="1366"/>
      <c r="AG69" s="1366"/>
      <c r="AH69" s="1632"/>
      <c r="AI69" s="622"/>
      <c r="AJ69" s="622"/>
      <c r="AK69" s="622"/>
      <c r="AL69" s="622"/>
      <c r="AM69" s="1641">
        <v>11</v>
      </c>
    </row>
    <row s="1641" customFormat="1" customHeight="1" ht="11.549999999999999">
      <c r="A70" s="987"/>
      <c r="B70" s="987"/>
      <c r="C70" s="987"/>
      <c r="D70" s="987"/>
      <c r="E70" s="987"/>
      <c r="F70" s="1636"/>
      <c r="G70" s="1636"/>
      <c r="H70" s="351"/>
      <c r="N70" s="1641"/>
      <c r="O70" s="1641"/>
      <c r="P70" s="1366"/>
      <c r="R70" s="1366"/>
      <c r="S70" s="1636"/>
      <c r="T70" s="1636"/>
      <c r="U70" s="1366"/>
      <c r="V70" s="1366"/>
      <c r="W70" s="1366"/>
      <c r="X70" s="1366"/>
      <c r="Y70" s="1636"/>
      <c r="Z70" s="1366"/>
      <c r="AA70" s="1366"/>
      <c r="AB70" s="544"/>
      <c r="AC70" s="1366"/>
      <c r="AD70" s="1366"/>
      <c r="AE70" s="1366"/>
      <c r="AF70" s="1366"/>
      <c r="AG70" s="1366"/>
      <c r="AH70" s="1632"/>
      <c r="AI70" s="622"/>
      <c r="AJ70" s="622"/>
      <c r="AK70" s="622"/>
      <c r="AL70" s="622"/>
      <c r="AM70" s="1641">
        <v>11</v>
      </c>
    </row>
    <row s="1641" customFormat="1" customHeight="1" ht="11.549999999999999">
      <c r="A71" s="987"/>
      <c r="B71" s="987"/>
      <c r="C71" s="987"/>
      <c r="D71" s="987"/>
      <c r="E71" s="987"/>
      <c r="F71" s="1636"/>
      <c r="G71" s="1636"/>
      <c r="H71" s="351"/>
      <c r="N71" s="1641"/>
      <c r="O71" s="1641"/>
      <c r="P71" s="1366"/>
      <c r="R71" s="1366"/>
      <c r="S71" s="1636"/>
      <c r="T71" s="1636"/>
      <c r="U71" s="1366"/>
      <c r="V71" s="1366"/>
      <c r="W71" s="1366"/>
      <c r="X71" s="1366"/>
      <c r="Y71" s="1636"/>
      <c r="Z71" s="1366"/>
      <c r="AA71" s="1366"/>
      <c r="AB71" s="544"/>
      <c r="AC71" s="1366"/>
      <c r="AD71" s="1366"/>
      <c r="AE71" s="1366"/>
      <c r="AF71" s="1366"/>
      <c r="AG71" s="1366"/>
      <c r="AH71" s="1632"/>
      <c r="AI71" s="622"/>
      <c r="AJ71" s="622"/>
      <c r="AK71" s="622"/>
      <c r="AL71" s="622"/>
      <c r="AM71" s="1641">
        <v>11</v>
      </c>
    </row>
    <row s="1641" customFormat="1" customHeight="1" ht="11.549999999999999">
      <c r="A72" s="987"/>
      <c r="B72" s="987"/>
      <c r="C72" s="987"/>
      <c r="D72" s="987"/>
      <c r="E72" s="987"/>
      <c r="F72" s="1636"/>
      <c r="G72" s="1636"/>
      <c r="H72" s="351"/>
      <c r="N72" s="1641"/>
      <c r="O72" s="1641"/>
      <c r="P72" s="1366"/>
      <c r="R72" s="1366"/>
      <c r="S72" s="1636"/>
      <c r="T72" s="1636"/>
      <c r="U72" s="1366"/>
      <c r="V72" s="1366"/>
      <c r="W72" s="1366"/>
      <c r="X72" s="1366"/>
      <c r="Y72" s="1636"/>
      <c r="Z72" s="1366"/>
      <c r="AA72" s="1366"/>
      <c r="AB72" s="544"/>
      <c r="AC72" s="1366"/>
      <c r="AD72" s="1366"/>
      <c r="AE72" s="1366"/>
      <c r="AF72" s="1366"/>
      <c r="AG72" s="1366"/>
      <c r="AH72" s="1632"/>
      <c r="AI72" s="622"/>
      <c r="AJ72" s="622"/>
      <c r="AK72" s="622"/>
      <c r="AL72" s="622"/>
      <c r="AM72" s="1641">
        <v>11</v>
      </c>
    </row>
    <row s="1641" customFormat="1" customHeight="1" ht="11.549999999999999">
      <c r="A73" s="987"/>
      <c r="B73" s="987"/>
      <c r="C73" s="987"/>
      <c r="D73" s="987"/>
      <c r="E73" s="987"/>
      <c r="F73" s="1636"/>
      <c r="G73" s="1636"/>
      <c r="H73" s="351"/>
      <c r="N73" s="1641"/>
      <c r="O73" s="1641"/>
      <c r="P73" s="1366"/>
      <c r="R73" s="1366"/>
      <c r="S73" s="1636"/>
      <c r="T73" s="1636"/>
      <c r="U73" s="1366"/>
      <c r="V73" s="1366"/>
      <c r="W73" s="1366"/>
      <c r="X73" s="1366"/>
      <c r="Y73" s="1636"/>
      <c r="Z73" s="1366"/>
      <c r="AA73" s="1366"/>
      <c r="AB73" s="544"/>
      <c r="AC73" s="1366"/>
      <c r="AD73" s="1366"/>
      <c r="AE73" s="1366"/>
      <c r="AF73" s="1366"/>
      <c r="AG73" s="1366"/>
      <c r="AH73" s="1632"/>
      <c r="AI73" s="622"/>
      <c r="AJ73" s="622"/>
      <c r="AK73" s="622"/>
      <c r="AL73" s="622"/>
      <c r="AM73" s="1641">
        <v>11</v>
      </c>
    </row>
    <row s="1641" customFormat="1" customHeight="1" ht="11.549999999999999">
      <c r="A74" s="987"/>
      <c r="B74" s="987"/>
      <c r="C74" s="987"/>
      <c r="D74" s="987"/>
      <c r="E74" s="987"/>
      <c r="F74" s="1636"/>
      <c r="G74" s="1636"/>
      <c r="H74" s="351"/>
      <c r="N74" s="1641"/>
      <c r="O74" s="1641"/>
      <c r="P74" s="1366"/>
      <c r="R74" s="1366"/>
      <c r="S74" s="1636"/>
      <c r="T74" s="1636"/>
      <c r="U74" s="1366"/>
      <c r="V74" s="1366"/>
      <c r="W74" s="1366"/>
      <c r="X74" s="1366"/>
      <c r="Y74" s="1636"/>
      <c r="Z74" s="1366"/>
      <c r="AA74" s="1366"/>
      <c r="AB74" s="544"/>
      <c r="AC74" s="1366"/>
      <c r="AD74" s="1366"/>
      <c r="AE74" s="1366"/>
      <c r="AF74" s="1366"/>
      <c r="AG74" s="1366"/>
      <c r="AH74" s="1632"/>
      <c r="AI74" s="622"/>
      <c r="AJ74" s="622"/>
      <c r="AK74" s="622"/>
      <c r="AL74" s="622"/>
      <c r="AM74" s="1641">
        <v>11</v>
      </c>
    </row>
    <row s="1641" customFormat="1" customHeight="1" ht="11.549999999999999">
      <c r="A75" s="987"/>
      <c r="B75" s="987"/>
      <c r="C75" s="987"/>
      <c r="D75" s="987"/>
      <c r="E75" s="987"/>
      <c r="F75" s="1636"/>
      <c r="G75" s="1636"/>
      <c r="H75" s="351"/>
      <c r="N75" s="1641"/>
      <c r="O75" s="1641"/>
      <c r="P75" s="1366"/>
      <c r="R75" s="1366"/>
      <c r="S75" s="1636"/>
      <c r="T75" s="1636"/>
      <c r="U75" s="1366"/>
      <c r="V75" s="1366"/>
      <c r="W75" s="1366"/>
      <c r="X75" s="1366"/>
      <c r="Y75" s="1636"/>
      <c r="Z75" s="1366"/>
      <c r="AA75" s="1366"/>
      <c r="AB75" s="544"/>
      <c r="AC75" s="1366"/>
      <c r="AD75" s="1366"/>
      <c r="AE75" s="1366"/>
      <c r="AF75" s="1366"/>
      <c r="AG75" s="1366"/>
      <c r="AH75" s="1632"/>
      <c r="AI75" s="622"/>
      <c r="AJ75" s="622"/>
      <c r="AK75" s="622"/>
      <c r="AL75" s="622"/>
      <c r="AM75" s="1641">
        <v>11</v>
      </c>
    </row>
    <row s="1641" customFormat="1" customHeight="1" ht="11.549999999999999">
      <c r="A76" s="987"/>
      <c r="B76" s="987"/>
      <c r="C76" s="987"/>
      <c r="D76" s="987"/>
      <c r="E76" s="987"/>
      <c r="F76" s="1636"/>
      <c r="G76" s="1636"/>
      <c r="H76" s="351"/>
      <c r="N76" s="1641"/>
      <c r="O76" s="1641"/>
      <c r="P76" s="1366"/>
      <c r="R76" s="1366"/>
      <c r="S76" s="1636"/>
      <c r="T76" s="1636"/>
      <c r="U76" s="1366"/>
      <c r="V76" s="1366"/>
      <c r="W76" s="1366"/>
      <c r="X76" s="1366"/>
      <c r="Y76" s="1636"/>
      <c r="Z76" s="1366"/>
      <c r="AA76" s="1366"/>
      <c r="AB76" s="544"/>
      <c r="AC76" s="1366"/>
      <c r="AD76" s="1366"/>
      <c r="AE76" s="1366"/>
      <c r="AF76" s="1366"/>
      <c r="AG76" s="1366"/>
      <c r="AH76" s="1632"/>
      <c r="AI76" s="622"/>
      <c r="AJ76" s="622"/>
      <c r="AK76" s="622"/>
      <c r="AL76" s="622"/>
      <c r="AM76" s="1641">
        <v>11</v>
      </c>
    </row>
    <row s="1641" customFormat="1" customHeight="1" ht="11.549999999999999">
      <c r="A77" s="987"/>
      <c r="B77" s="987"/>
      <c r="C77" s="987"/>
      <c r="D77" s="987"/>
      <c r="E77" s="987"/>
      <c r="F77" s="1636"/>
      <c r="G77" s="1636"/>
      <c r="H77" s="351"/>
      <c r="N77" s="1641"/>
      <c r="O77" s="1641"/>
      <c r="P77" s="1366"/>
      <c r="R77" s="1366"/>
      <c r="S77" s="1636"/>
      <c r="T77" s="1636"/>
      <c r="U77" s="1366"/>
      <c r="V77" s="1366"/>
      <c r="W77" s="1366"/>
      <c r="X77" s="1366"/>
      <c r="Y77" s="1636"/>
      <c r="Z77" s="1366"/>
      <c r="AA77" s="1366"/>
      <c r="AB77" s="544"/>
      <c r="AC77" s="1366"/>
      <c r="AD77" s="1366"/>
      <c r="AE77" s="1366"/>
      <c r="AF77" s="1366"/>
      <c r="AG77" s="1366"/>
      <c r="AH77" s="1632"/>
      <c r="AI77" s="622"/>
      <c r="AJ77" s="622"/>
      <c r="AK77" s="622"/>
      <c r="AL77" s="622"/>
      <c r="AM77" s="1641">
        <v>11</v>
      </c>
    </row>
    <row s="1641" customFormat="1" customHeight="1" ht="11.549999999999999">
      <c r="A78" s="987"/>
      <c r="B78" s="987"/>
      <c r="C78" s="987"/>
      <c r="D78" s="987"/>
      <c r="E78" s="987"/>
      <c r="F78" s="1636"/>
      <c r="G78" s="1636"/>
      <c r="H78" s="351"/>
      <c r="N78" s="1641"/>
      <c r="O78" s="1641"/>
      <c r="P78" s="1366"/>
      <c r="R78" s="1366"/>
      <c r="S78" s="1636"/>
      <c r="T78" s="1636"/>
      <c r="U78" s="1366"/>
      <c r="V78" s="1366"/>
      <c r="W78" s="1366"/>
      <c r="X78" s="1366"/>
      <c r="Y78" s="1636"/>
      <c r="Z78" s="1366"/>
      <c r="AA78" s="1366"/>
      <c r="AB78" s="544"/>
      <c r="AC78" s="1366"/>
      <c r="AD78" s="1366"/>
      <c r="AE78" s="1366"/>
      <c r="AF78" s="1366"/>
      <c r="AG78" s="1366"/>
      <c r="AH78" s="1632"/>
      <c r="AI78" s="622"/>
      <c r="AJ78" s="622"/>
      <c r="AK78" s="622"/>
      <c r="AL78" s="622"/>
      <c r="AM78" s="1641">
        <v>11</v>
      </c>
    </row>
    <row s="1641" customFormat="1" customHeight="1" ht="11.549999999999999">
      <c r="A79" s="987"/>
      <c r="B79" s="987"/>
      <c r="C79" s="987"/>
      <c r="D79" s="987"/>
      <c r="E79" s="987"/>
      <c r="F79" s="1636"/>
      <c r="G79" s="1636"/>
      <c r="H79" s="351"/>
      <c r="N79" s="1641"/>
      <c r="O79" s="1641"/>
      <c r="P79" s="1366"/>
      <c r="R79" s="1366"/>
      <c r="S79" s="1636"/>
      <c r="T79" s="1636"/>
      <c r="U79" s="1366"/>
      <c r="V79" s="1366"/>
      <c r="W79" s="1366"/>
      <c r="X79" s="1366"/>
      <c r="Y79" s="1636"/>
      <c r="Z79" s="1366"/>
      <c r="AA79" s="1366"/>
      <c r="AB79" s="544"/>
      <c r="AC79" s="1366"/>
      <c r="AD79" s="1366"/>
      <c r="AE79" s="1366"/>
      <c r="AF79" s="1366"/>
      <c r="AG79" s="1366"/>
      <c r="AH79" s="1632"/>
      <c r="AI79" s="622"/>
      <c r="AJ79" s="622"/>
      <c r="AK79" s="622"/>
      <c r="AL79" s="622"/>
      <c r="AM79" s="1641">
        <v>11</v>
      </c>
    </row>
    <row s="1641" customFormat="1" customHeight="1" ht="11.549999999999999">
      <c r="A80" s="987"/>
      <c r="B80" s="987"/>
      <c r="C80" s="987"/>
      <c r="D80" s="987"/>
      <c r="E80" s="987"/>
      <c r="F80" s="1636"/>
      <c r="G80" s="1636"/>
      <c r="H80" s="351"/>
      <c r="N80" s="1641"/>
      <c r="O80" s="1641"/>
      <c r="P80" s="1366"/>
      <c r="R80" s="1366"/>
      <c r="S80" s="1636"/>
      <c r="T80" s="1636"/>
      <c r="U80" s="1366"/>
      <c r="V80" s="1366"/>
      <c r="W80" s="1366"/>
      <c r="X80" s="1366"/>
      <c r="Y80" s="1636"/>
      <c r="Z80" s="1366"/>
      <c r="AA80" s="1366"/>
      <c r="AB80" s="544"/>
      <c r="AC80" s="1366"/>
      <c r="AD80" s="1366"/>
      <c r="AE80" s="1366"/>
      <c r="AF80" s="1366"/>
      <c r="AG80" s="1366"/>
      <c r="AH80" s="1632"/>
      <c r="AI80" s="622"/>
      <c r="AJ80" s="622"/>
      <c r="AK80" s="622"/>
      <c r="AL80" s="622"/>
      <c r="AM80" s="1641">
        <v>11</v>
      </c>
    </row>
    <row s="1641" customFormat="1" customHeight="1" ht="11.549999999999999">
      <c r="A81" s="987"/>
      <c r="B81" s="987"/>
      <c r="C81" s="987"/>
      <c r="D81" s="987"/>
      <c r="E81" s="987"/>
      <c r="F81" s="1636"/>
      <c r="G81" s="1636"/>
      <c r="H81" s="351"/>
      <c r="N81" s="1641"/>
      <c r="O81" s="1641"/>
      <c r="P81" s="1366"/>
      <c r="R81" s="1366"/>
      <c r="S81" s="1636"/>
      <c r="T81" s="1636"/>
      <c r="U81" s="1366"/>
      <c r="V81" s="1366"/>
      <c r="W81" s="1366"/>
      <c r="X81" s="1366"/>
      <c r="Y81" s="1636"/>
      <c r="Z81" s="1366"/>
      <c r="AA81" s="1366"/>
      <c r="AB81" s="544"/>
      <c r="AC81" s="1366"/>
      <c r="AD81" s="1366"/>
      <c r="AE81" s="1366"/>
      <c r="AF81" s="1366"/>
      <c r="AG81" s="1366"/>
      <c r="AH81" s="1632"/>
      <c r="AI81" s="622"/>
      <c r="AJ81" s="622"/>
      <c r="AK81" s="622"/>
      <c r="AL81" s="622"/>
      <c r="AM81" s="1641">
        <v>11</v>
      </c>
    </row>
    <row s="1641" customFormat="1" customHeight="1" ht="11.549999999999999">
      <c r="A82" s="987"/>
      <c r="B82" s="987"/>
      <c r="C82" s="987"/>
      <c r="D82" s="987"/>
      <c r="E82" s="987"/>
      <c r="F82" s="1636"/>
      <c r="G82" s="1636"/>
      <c r="H82" s="351"/>
      <c r="N82" s="1641"/>
      <c r="O82" s="1641"/>
      <c r="P82" s="1366"/>
      <c r="R82" s="1366"/>
      <c r="S82" s="1636"/>
      <c r="T82" s="1636"/>
      <c r="U82" s="1366"/>
      <c r="V82" s="1366"/>
      <c r="W82" s="1366"/>
      <c r="X82" s="1366"/>
      <c r="Y82" s="1636"/>
      <c r="Z82" s="1366"/>
      <c r="AA82" s="1366"/>
      <c r="AB82" s="544"/>
      <c r="AC82" s="1366"/>
      <c r="AD82" s="1366"/>
      <c r="AE82" s="1366"/>
      <c r="AF82" s="1366"/>
      <c r="AG82" s="1366"/>
      <c r="AH82" s="1632"/>
      <c r="AI82" s="622"/>
      <c r="AJ82" s="622"/>
      <c r="AK82" s="622"/>
      <c r="AL82" s="622"/>
      <c r="AM82" s="1641">
        <v>11</v>
      </c>
    </row>
    <row s="1641" customFormat="1" customHeight="1" ht="11.549999999999999">
      <c r="A83" s="987"/>
      <c r="B83" s="987"/>
      <c r="C83" s="987"/>
      <c r="D83" s="987"/>
      <c r="E83" s="987"/>
      <c r="F83" s="1636"/>
      <c r="G83" s="1636"/>
      <c r="H83" s="351"/>
      <c r="N83" s="1641"/>
      <c r="O83" s="1641"/>
      <c r="P83" s="1366"/>
      <c r="R83" s="1366"/>
      <c r="S83" s="1636"/>
      <c r="T83" s="1636"/>
      <c r="U83" s="1366"/>
      <c r="V83" s="1366"/>
      <c r="W83" s="1366"/>
      <c r="X83" s="1366"/>
      <c r="Y83" s="1636"/>
      <c r="Z83" s="1366"/>
      <c r="AA83" s="1366"/>
      <c r="AB83" s="544"/>
      <c r="AC83" s="1366"/>
      <c r="AD83" s="1366"/>
      <c r="AE83" s="1366"/>
      <c r="AF83" s="1366"/>
      <c r="AG83" s="1366"/>
      <c r="AH83" s="1632"/>
      <c r="AI83" s="622"/>
      <c r="AJ83" s="622"/>
      <c r="AK83" s="622"/>
      <c r="AL83" s="622"/>
      <c r="AM83" s="1641">
        <v>11</v>
      </c>
    </row>
    <row s="1641" customFormat="1" customHeight="1" ht="11.549999999999999">
      <c r="A84" s="987"/>
      <c r="B84" s="987"/>
      <c r="C84" s="987"/>
      <c r="D84" s="987"/>
      <c r="E84" s="987"/>
      <c r="F84" s="1636"/>
      <c r="G84" s="1636"/>
      <c r="H84" s="351"/>
      <c r="N84" s="1641"/>
      <c r="O84" s="1641"/>
      <c r="P84" s="1366"/>
      <c r="R84" s="1366"/>
      <c r="S84" s="1636"/>
      <c r="T84" s="1636"/>
      <c r="U84" s="1366"/>
      <c r="V84" s="1366"/>
      <c r="W84" s="1366"/>
      <c r="X84" s="1366"/>
      <c r="Y84" s="1636"/>
      <c r="Z84" s="1366"/>
      <c r="AA84" s="1366"/>
      <c r="AB84" s="544"/>
      <c r="AC84" s="1366"/>
      <c r="AD84" s="1366"/>
      <c r="AE84" s="1366"/>
      <c r="AF84" s="1366"/>
      <c r="AG84" s="1366"/>
      <c r="AH84" s="1632"/>
      <c r="AI84" s="622"/>
      <c r="AJ84" s="622"/>
      <c r="AK84" s="622"/>
      <c r="AL84" s="622"/>
      <c r="AM84" s="1641">
        <v>11</v>
      </c>
    </row>
    <row s="1641" customFormat="1" customHeight="1" ht="11.549999999999999">
      <c r="A85" s="987"/>
      <c r="B85" s="987"/>
      <c r="C85" s="987"/>
      <c r="D85" s="987"/>
      <c r="E85" s="987"/>
      <c r="F85" s="1636"/>
      <c r="G85" s="1636"/>
      <c r="H85" s="351"/>
      <c r="N85" s="1641"/>
      <c r="O85" s="1641"/>
      <c r="P85" s="1366"/>
      <c r="R85" s="1366"/>
      <c r="S85" s="1636"/>
      <c r="T85" s="1636"/>
      <c r="U85" s="1366"/>
      <c r="V85" s="1366"/>
      <c r="W85" s="1366"/>
      <c r="X85" s="1366"/>
      <c r="Y85" s="1636"/>
      <c r="Z85" s="1366"/>
      <c r="AA85" s="1366"/>
      <c r="AB85" s="544"/>
      <c r="AC85" s="1366"/>
      <c r="AD85" s="1366"/>
      <c r="AE85" s="1366"/>
      <c r="AF85" s="1366"/>
      <c r="AG85" s="1366"/>
      <c r="AH85" s="1632"/>
      <c r="AI85" s="622"/>
      <c r="AJ85" s="622"/>
      <c r="AK85" s="622"/>
      <c r="AL85" s="622"/>
      <c r="AM85" s="1641">
        <v>11</v>
      </c>
    </row>
    <row s="1641" customFormat="1" customHeight="1" ht="11.549999999999999">
      <c r="A86" s="987"/>
      <c r="B86" s="987"/>
      <c r="C86" s="987"/>
      <c r="D86" s="987"/>
      <c r="E86" s="987"/>
      <c r="F86" s="1636"/>
      <c r="G86" s="1636"/>
      <c r="H86" s="351"/>
      <c r="N86" s="1641"/>
      <c r="O86" s="1641"/>
      <c r="P86" s="1366"/>
      <c r="R86" s="1366"/>
      <c r="S86" s="1636"/>
      <c r="T86" s="1636"/>
      <c r="U86" s="1366"/>
      <c r="V86" s="1366"/>
      <c r="W86" s="1366"/>
      <c r="X86" s="1366"/>
      <c r="Y86" s="1636"/>
      <c r="Z86" s="1366"/>
      <c r="AA86" s="1366"/>
      <c r="AB86" s="544"/>
      <c r="AC86" s="1366"/>
      <c r="AD86" s="1366"/>
      <c r="AE86" s="1366"/>
      <c r="AF86" s="1366"/>
      <c r="AG86" s="1366"/>
      <c r="AH86" s="1632"/>
      <c r="AI86" s="622"/>
      <c r="AJ86" s="622"/>
      <c r="AK86" s="622"/>
      <c r="AL86" s="622"/>
      <c r="AM86" s="1641">
        <v>11</v>
      </c>
    </row>
    <row s="1641" customFormat="1" customHeight="1" ht="11.549999999999999">
      <c r="A87" s="987"/>
      <c r="B87" s="987"/>
      <c r="C87" s="987"/>
      <c r="D87" s="987"/>
      <c r="E87" s="987"/>
      <c r="F87" s="1636"/>
      <c r="G87" s="1636"/>
      <c r="H87" s="351"/>
      <c r="N87" s="1641"/>
      <c r="O87" s="1641"/>
      <c r="P87" s="1366"/>
      <c r="R87" s="1366"/>
      <c r="S87" s="1636"/>
      <c r="T87" s="1636"/>
      <c r="U87" s="1366"/>
      <c r="V87" s="1366"/>
      <c r="W87" s="1366"/>
      <c r="X87" s="1366"/>
      <c r="Y87" s="1636"/>
      <c r="Z87" s="1366"/>
      <c r="AA87" s="1366"/>
      <c r="AB87" s="544"/>
      <c r="AC87" s="1366"/>
      <c r="AD87" s="1366"/>
      <c r="AE87" s="1366"/>
      <c r="AF87" s="1366"/>
      <c r="AG87" s="1366"/>
      <c r="AH87" s="1632"/>
      <c r="AI87" s="622"/>
      <c r="AJ87" s="622"/>
      <c r="AK87" s="622"/>
      <c r="AL87" s="622"/>
      <c r="AM87" s="1641">
        <v>11</v>
      </c>
    </row>
    <row s="1641" customFormat="1" customHeight="1" ht="11.549999999999999">
      <c r="A88" s="987"/>
      <c r="B88" s="987"/>
      <c r="C88" s="987"/>
      <c r="D88" s="987"/>
      <c r="E88" s="987"/>
      <c r="F88" s="1636"/>
      <c r="G88" s="1636"/>
      <c r="H88" s="351"/>
      <c r="N88" s="1641"/>
      <c r="O88" s="1641"/>
      <c r="P88" s="1366"/>
      <c r="R88" s="1366"/>
      <c r="S88" s="1636"/>
      <c r="T88" s="1636"/>
      <c r="U88" s="1366"/>
      <c r="V88" s="1366"/>
      <c r="W88" s="1366"/>
      <c r="X88" s="1366"/>
      <c r="Y88" s="1636"/>
      <c r="Z88" s="1366"/>
      <c r="AA88" s="1366"/>
      <c r="AB88" s="544"/>
      <c r="AC88" s="1366"/>
      <c r="AD88" s="1366"/>
      <c r="AE88" s="1366"/>
      <c r="AF88" s="1366"/>
      <c r="AG88" s="1366"/>
      <c r="AH88" s="1632"/>
      <c r="AI88" s="622"/>
      <c r="AJ88" s="622"/>
      <c r="AK88" s="622"/>
      <c r="AL88" s="622"/>
      <c r="AM88" s="1641">
        <v>11</v>
      </c>
    </row>
    <row s="1641" customFormat="1" customHeight="1" ht="11.549999999999999">
      <c r="A89" s="987"/>
      <c r="B89" s="987"/>
      <c r="C89" s="987"/>
      <c r="D89" s="987"/>
      <c r="E89" s="987"/>
      <c r="F89" s="1636"/>
      <c r="G89" s="1636"/>
      <c r="H89" s="351"/>
      <c r="N89" s="1641"/>
      <c r="O89" s="1641"/>
      <c r="P89" s="1366"/>
      <c r="R89" s="1366"/>
      <c r="S89" s="1636"/>
      <c r="T89" s="1636"/>
      <c r="U89" s="1366"/>
      <c r="V89" s="1366"/>
      <c r="W89" s="1366"/>
      <c r="X89" s="1366"/>
      <c r="Y89" s="1636"/>
      <c r="Z89" s="1366"/>
      <c r="AA89" s="1366"/>
      <c r="AB89" s="544"/>
      <c r="AC89" s="1366"/>
      <c r="AD89" s="1366"/>
      <c r="AE89" s="1366"/>
      <c r="AF89" s="1366"/>
      <c r="AG89" s="1366"/>
      <c r="AH89" s="1632"/>
      <c r="AI89" s="622"/>
      <c r="AJ89" s="622"/>
      <c r="AK89" s="622"/>
      <c r="AL89" s="622"/>
      <c r="AM89" s="1641">
        <v>11</v>
      </c>
    </row>
    <row s="1641" customFormat="1" customHeight="1" ht="11.549999999999999">
      <c r="A90" s="987"/>
      <c r="B90" s="987"/>
      <c r="C90" s="987"/>
      <c r="D90" s="987"/>
      <c r="E90" s="987"/>
      <c r="F90" s="1636"/>
      <c r="G90" s="1636"/>
      <c r="H90" s="351"/>
      <c r="N90" s="1641"/>
      <c r="O90" s="1641"/>
      <c r="P90" s="1366"/>
      <c r="R90" s="1366"/>
      <c r="S90" s="1636"/>
      <c r="T90" s="1636"/>
      <c r="U90" s="1366"/>
      <c r="V90" s="1366"/>
      <c r="W90" s="1366"/>
      <c r="X90" s="1366"/>
      <c r="Y90" s="1636"/>
      <c r="Z90" s="1366"/>
      <c r="AA90" s="1366"/>
      <c r="AB90" s="544"/>
      <c r="AC90" s="1366"/>
      <c r="AD90" s="1366"/>
      <c r="AE90" s="1366"/>
      <c r="AF90" s="1366"/>
      <c r="AG90" s="1366"/>
      <c r="AH90" s="1632"/>
      <c r="AI90" s="622"/>
      <c r="AJ90" s="622"/>
      <c r="AK90" s="622"/>
      <c r="AL90" s="622"/>
      <c r="AM90" s="1641">
        <v>11</v>
      </c>
    </row>
    <row s="1641" customFormat="1" customHeight="1" ht="11.549999999999999">
      <c r="A91" s="987"/>
      <c r="B91" s="987"/>
      <c r="C91" s="987"/>
      <c r="D91" s="987"/>
      <c r="E91" s="987"/>
      <c r="F91" s="1636"/>
      <c r="G91" s="1636"/>
      <c r="H91" s="351"/>
      <c r="N91" s="1641"/>
      <c r="O91" s="1641"/>
      <c r="P91" s="1366"/>
      <c r="R91" s="1366"/>
      <c r="S91" s="1636"/>
      <c r="T91" s="1636"/>
      <c r="U91" s="1366"/>
      <c r="V91" s="1366"/>
      <c r="W91" s="1366"/>
      <c r="X91" s="1366"/>
      <c r="Y91" s="1636"/>
      <c r="Z91" s="1366"/>
      <c r="AA91" s="1366"/>
      <c r="AB91" s="544"/>
      <c r="AC91" s="1366"/>
      <c r="AD91" s="1366"/>
      <c r="AE91" s="1366"/>
      <c r="AF91" s="1366"/>
      <c r="AG91" s="1366"/>
      <c r="AH91" s="1632"/>
      <c r="AI91" s="622"/>
      <c r="AJ91" s="622"/>
      <c r="AK91" s="622"/>
      <c r="AL91" s="622"/>
      <c r="AM91" s="1641">
        <v>11</v>
      </c>
    </row>
    <row s="1641" customFormat="1" customHeight="1" ht="11.549999999999999">
      <c r="A92" s="987"/>
      <c r="B92" s="987"/>
      <c r="C92" s="987"/>
      <c r="D92" s="987"/>
      <c r="E92" s="987"/>
      <c r="F92" s="1636"/>
      <c r="G92" s="1636"/>
      <c r="H92" s="351"/>
      <c r="N92" s="1641"/>
      <c r="O92" s="1641"/>
      <c r="P92" s="1366"/>
      <c r="R92" s="1366"/>
      <c r="S92" s="1636"/>
      <c r="T92" s="1636"/>
      <c r="U92" s="1366"/>
      <c r="V92" s="1366"/>
      <c r="W92" s="1366"/>
      <c r="X92" s="1366"/>
      <c r="Y92" s="1636"/>
      <c r="Z92" s="1366"/>
      <c r="AA92" s="1366"/>
      <c r="AB92" s="544"/>
      <c r="AC92" s="1366"/>
      <c r="AD92" s="1366"/>
      <c r="AE92" s="1366"/>
      <c r="AF92" s="1366"/>
      <c r="AG92" s="1366"/>
      <c r="AH92" s="1632"/>
      <c r="AI92" s="622"/>
      <c r="AJ92" s="622"/>
      <c r="AK92" s="622"/>
      <c r="AL92" s="622"/>
      <c r="AM92" s="1641">
        <v>11</v>
      </c>
    </row>
    <row s="1641" customFormat="1" customHeight="1" ht="11.549999999999999">
      <c r="A93" s="987"/>
      <c r="B93" s="987"/>
      <c r="C93" s="987"/>
      <c r="D93" s="987"/>
      <c r="E93" s="987"/>
      <c r="F93" s="1636"/>
      <c r="G93" s="1636"/>
      <c r="H93" s="351"/>
      <c r="N93" s="1641"/>
      <c r="O93" s="1641"/>
      <c r="P93" s="1366"/>
      <c r="R93" s="1366"/>
      <c r="S93" s="1636"/>
      <c r="T93" s="1636"/>
      <c r="U93" s="1366"/>
      <c r="V93" s="1366"/>
      <c r="W93" s="1366"/>
      <c r="X93" s="1366"/>
      <c r="Y93" s="1636"/>
      <c r="Z93" s="1366"/>
      <c r="AA93" s="1366"/>
      <c r="AB93" s="544"/>
      <c r="AC93" s="1366"/>
      <c r="AD93" s="1366"/>
      <c r="AE93" s="1366"/>
      <c r="AF93" s="1366"/>
      <c r="AG93" s="1366"/>
      <c r="AH93" s="1632"/>
      <c r="AI93" s="622"/>
      <c r="AJ93" s="622"/>
      <c r="AK93" s="622"/>
      <c r="AL93" s="622"/>
      <c r="AM93" s="1641">
        <v>11</v>
      </c>
    </row>
    <row s="1641" customFormat="1" customHeight="1" ht="11.549999999999999">
      <c r="A94" s="987"/>
      <c r="B94" s="987"/>
      <c r="C94" s="987"/>
      <c r="D94" s="987"/>
      <c r="E94" s="987"/>
      <c r="F94" s="1636"/>
      <c r="G94" s="1636"/>
      <c r="H94" s="351"/>
      <c r="N94" s="1641"/>
      <c r="O94" s="1641"/>
      <c r="P94" s="1366"/>
      <c r="R94" s="1366"/>
      <c r="S94" s="1636"/>
      <c r="T94" s="1636"/>
      <c r="U94" s="1366"/>
      <c r="V94" s="1366"/>
      <c r="W94" s="1366"/>
      <c r="X94" s="1366"/>
      <c r="Y94" s="1636"/>
      <c r="Z94" s="1366"/>
      <c r="AA94" s="1366"/>
      <c r="AB94" s="544"/>
      <c r="AC94" s="1366"/>
      <c r="AD94" s="1366"/>
      <c r="AE94" s="1366"/>
      <c r="AF94" s="1366"/>
      <c r="AG94" s="1366"/>
      <c r="AH94" s="1632"/>
      <c r="AI94" s="622"/>
      <c r="AJ94" s="622"/>
      <c r="AK94" s="622"/>
      <c r="AL94" s="622"/>
      <c r="AM94" s="1641">
        <v>11</v>
      </c>
    </row>
    <row s="1641" customFormat="1" customHeight="1" ht="11.549999999999999">
      <c r="A95" s="987"/>
      <c r="B95" s="987"/>
      <c r="C95" s="987"/>
      <c r="D95" s="987"/>
      <c r="E95" s="987"/>
      <c r="F95" s="1636"/>
      <c r="G95" s="1636"/>
      <c r="H95" s="351"/>
      <c r="N95" s="1641"/>
      <c r="O95" s="1641"/>
      <c r="P95" s="1366"/>
      <c r="R95" s="1366"/>
      <c r="S95" s="1636"/>
      <c r="T95" s="1636"/>
      <c r="U95" s="1366"/>
      <c r="V95" s="1366"/>
      <c r="W95" s="1366"/>
      <c r="X95" s="1366"/>
      <c r="Y95" s="1636"/>
      <c r="Z95" s="1366"/>
      <c r="AA95" s="1366"/>
      <c r="AB95" s="544"/>
      <c r="AC95" s="1366"/>
      <c r="AD95" s="1366"/>
      <c r="AE95" s="1366"/>
      <c r="AF95" s="1366"/>
      <c r="AG95" s="1366"/>
      <c r="AH95" s="1632"/>
      <c r="AI95" s="622"/>
      <c r="AJ95" s="622"/>
      <c r="AK95" s="622"/>
      <c r="AL95" s="622"/>
      <c r="AM95" s="1641">
        <v>11</v>
      </c>
    </row>
    <row s="1641" customFormat="1" customHeight="1" ht="11.549999999999999">
      <c r="A96" s="987"/>
      <c r="B96" s="987"/>
      <c r="C96" s="987"/>
      <c r="D96" s="987"/>
      <c r="E96" s="987"/>
      <c r="F96" s="1636"/>
      <c r="G96" s="1636"/>
      <c r="H96" s="351"/>
      <c r="N96" s="1641"/>
      <c r="O96" s="1641"/>
      <c r="P96" s="1366"/>
      <c r="R96" s="1366"/>
      <c r="S96" s="1636"/>
      <c r="T96" s="1636"/>
      <c r="U96" s="1366"/>
      <c r="V96" s="1366"/>
      <c r="W96" s="1366"/>
      <c r="X96" s="1366"/>
      <c r="Y96" s="1636"/>
      <c r="Z96" s="1366"/>
      <c r="AA96" s="1366"/>
      <c r="AB96" s="544"/>
      <c r="AC96" s="1366"/>
      <c r="AD96" s="1366"/>
      <c r="AE96" s="1366"/>
      <c r="AF96" s="1366"/>
      <c r="AG96" s="1366"/>
      <c r="AH96" s="1632"/>
      <c r="AI96" s="622"/>
      <c r="AJ96" s="622"/>
      <c r="AK96" s="622"/>
      <c r="AL96" s="622"/>
      <c r="AM96" s="1641">
        <v>11</v>
      </c>
    </row>
    <row s="1641" customFormat="1" customHeight="1" ht="11.549999999999999">
      <c r="A97" s="987"/>
      <c r="B97" s="987"/>
      <c r="C97" s="987"/>
      <c r="D97" s="987"/>
      <c r="E97" s="987"/>
      <c r="F97" s="1636"/>
      <c r="G97" s="1636"/>
      <c r="H97" s="351"/>
      <c r="N97" s="1641"/>
      <c r="O97" s="1641"/>
      <c r="P97" s="1366"/>
      <c r="R97" s="1366"/>
      <c r="S97" s="1636"/>
      <c r="T97" s="1636"/>
      <c r="U97" s="1366"/>
      <c r="V97" s="1366"/>
      <c r="W97" s="1366"/>
      <c r="X97" s="1366"/>
      <c r="Y97" s="1636"/>
      <c r="Z97" s="1366"/>
      <c r="AA97" s="1366"/>
      <c r="AB97" s="544"/>
      <c r="AC97" s="1366"/>
      <c r="AD97" s="1366"/>
      <c r="AE97" s="1366"/>
      <c r="AF97" s="1366"/>
      <c r="AG97" s="1366"/>
      <c r="AH97" s="1632"/>
      <c r="AI97" s="622"/>
      <c r="AJ97" s="622"/>
      <c r="AK97" s="622"/>
      <c r="AL97" s="622"/>
      <c r="AM97" s="1641">
        <v>11</v>
      </c>
    </row>
    <row s="1641" customFormat="1" customHeight="1" ht="11.549999999999999">
      <c r="A98" s="987"/>
      <c r="B98" s="987"/>
      <c r="C98" s="987"/>
      <c r="D98" s="987"/>
      <c r="E98" s="987"/>
      <c r="F98" s="1636"/>
      <c r="G98" s="1636"/>
      <c r="H98" s="351"/>
      <c r="N98" s="1641"/>
      <c r="O98" s="1641"/>
      <c r="P98" s="1366"/>
      <c r="R98" s="1366"/>
      <c r="S98" s="1636"/>
      <c r="T98" s="1636"/>
      <c r="U98" s="1366"/>
      <c r="V98" s="1366"/>
      <c r="W98" s="1366"/>
      <c r="X98" s="1366"/>
      <c r="Y98" s="1636"/>
      <c r="Z98" s="1366"/>
      <c r="AA98" s="1366"/>
      <c r="AB98" s="544"/>
      <c r="AC98" s="1366"/>
      <c r="AD98" s="1366"/>
      <c r="AE98" s="1366"/>
      <c r="AF98" s="1366"/>
      <c r="AG98" s="1366"/>
      <c r="AH98" s="1632"/>
      <c r="AI98" s="622"/>
      <c r="AJ98" s="622"/>
      <c r="AK98" s="622"/>
      <c r="AL98" s="622"/>
      <c r="AM98" s="1641">
        <v>11</v>
      </c>
    </row>
    <row s="1641" customFormat="1" customHeight="1" ht="11.549999999999999">
      <c r="A99" s="987"/>
      <c r="B99" s="987"/>
      <c r="C99" s="987"/>
      <c r="D99" s="987"/>
      <c r="E99" s="987"/>
      <c r="F99" s="1636"/>
      <c r="G99" s="1636"/>
      <c r="H99" s="351"/>
      <c r="N99" s="1641"/>
      <c r="O99" s="1641"/>
      <c r="P99" s="1366"/>
      <c r="R99" s="1366"/>
      <c r="S99" s="1636"/>
      <c r="T99" s="1636"/>
      <c r="U99" s="1366"/>
      <c r="V99" s="1366"/>
      <c r="W99" s="1366"/>
      <c r="X99" s="1366"/>
      <c r="Y99" s="1636"/>
      <c r="Z99" s="1366"/>
      <c r="AA99" s="1366"/>
      <c r="AB99" s="544"/>
      <c r="AC99" s="1366"/>
      <c r="AD99" s="1366"/>
      <c r="AE99" s="1366"/>
      <c r="AF99" s="1366"/>
      <c r="AG99" s="1366"/>
      <c r="AH99" s="1632"/>
      <c r="AI99" s="622"/>
      <c r="AJ99" s="622"/>
      <c r="AK99" s="622"/>
      <c r="AL99" s="622"/>
      <c r="AM99" s="1641">
        <v>11</v>
      </c>
    </row>
    <row s="1641" customFormat="1" customHeight="1" ht="11.549999999999999">
      <c r="A100" s="987"/>
      <c r="B100" s="987"/>
      <c r="C100" s="987"/>
      <c r="D100" s="987"/>
      <c r="E100" s="987"/>
      <c r="F100" s="1636"/>
      <c r="G100" s="1636"/>
      <c r="H100" s="351"/>
      <c r="N100" s="1641"/>
      <c r="O100" s="1641"/>
      <c r="P100" s="1366"/>
      <c r="R100" s="1366"/>
      <c r="S100" s="1636"/>
      <c r="T100" s="1636"/>
      <c r="U100" s="1366"/>
      <c r="V100" s="1366"/>
      <c r="W100" s="1366"/>
      <c r="X100" s="1366"/>
      <c r="Y100" s="1636"/>
      <c r="Z100" s="1366"/>
      <c r="AA100" s="1366"/>
      <c r="AB100" s="544"/>
      <c r="AC100" s="1366"/>
      <c r="AD100" s="1366"/>
      <c r="AE100" s="1366"/>
      <c r="AF100" s="1366"/>
      <c r="AG100" s="1366"/>
      <c r="AH100" s="1632"/>
      <c r="AI100" s="622"/>
      <c r="AJ100" s="622"/>
      <c r="AK100" s="622"/>
      <c r="AL100" s="622"/>
      <c r="AM100" s="1641">
        <v>11</v>
      </c>
    </row>
    <row s="1641" customFormat="1" customHeight="1" ht="11.549999999999999">
      <c r="A101" s="987"/>
      <c r="B101" s="987"/>
      <c r="C101" s="987"/>
      <c r="D101" s="987"/>
      <c r="E101" s="987"/>
      <c r="F101" s="1636"/>
      <c r="G101" s="1636"/>
      <c r="H101" s="351"/>
      <c r="N101" s="1641"/>
      <c r="O101" s="1641"/>
      <c r="P101" s="1366"/>
      <c r="R101" s="1366"/>
      <c r="S101" s="1636"/>
      <c r="T101" s="1636"/>
      <c r="U101" s="1366"/>
      <c r="V101" s="1366"/>
      <c r="W101" s="1366"/>
      <c r="X101" s="1366"/>
      <c r="Y101" s="1636"/>
      <c r="Z101" s="1366"/>
      <c r="AA101" s="1366"/>
      <c r="AB101" s="544"/>
      <c r="AC101" s="1366"/>
      <c r="AD101" s="1366"/>
      <c r="AE101" s="1366"/>
      <c r="AF101" s="1366"/>
      <c r="AG101" s="1366"/>
      <c r="AH101" s="1632"/>
      <c r="AI101" s="622"/>
      <c r="AJ101" s="622"/>
      <c r="AK101" s="622"/>
      <c r="AL101" s="622"/>
      <c r="AM101" s="1641">
        <v>11</v>
      </c>
    </row>
    <row s="1641" customFormat="1" customHeight="1" ht="11.549999999999999">
      <c r="A102" s="987"/>
      <c r="B102" s="987"/>
      <c r="C102" s="987"/>
      <c r="D102" s="987"/>
      <c r="E102" s="987"/>
      <c r="F102" s="1636"/>
      <c r="G102" s="1636"/>
      <c r="H102" s="351"/>
      <c r="N102" s="1641"/>
      <c r="O102" s="1641"/>
      <c r="P102" s="1366"/>
      <c r="R102" s="1366"/>
      <c r="S102" s="1636"/>
      <c r="T102" s="1636"/>
      <c r="U102" s="1366"/>
      <c r="V102" s="1366"/>
      <c r="W102" s="1366"/>
      <c r="X102" s="1366"/>
      <c r="Y102" s="1636"/>
      <c r="Z102" s="1366"/>
      <c r="AA102" s="1366"/>
      <c r="AB102" s="544"/>
      <c r="AC102" s="1366"/>
      <c r="AD102" s="1366"/>
      <c r="AE102" s="1366"/>
      <c r="AF102" s="1366"/>
      <c r="AG102" s="1366"/>
      <c r="AH102" s="1632"/>
      <c r="AI102" s="622"/>
      <c r="AJ102" s="622"/>
      <c r="AK102" s="622"/>
      <c r="AL102" s="622"/>
      <c r="AM102" s="1641">
        <v>11</v>
      </c>
    </row>
    <row s="1641" customFormat="1" customHeight="1" ht="11.549999999999999">
      <c r="A103" s="987"/>
      <c r="B103" s="987"/>
      <c r="C103" s="987"/>
      <c r="D103" s="987"/>
      <c r="E103" s="987"/>
      <c r="F103" s="1636"/>
      <c r="G103" s="1636"/>
      <c r="H103" s="351"/>
      <c r="N103" s="1641"/>
      <c r="O103" s="1641"/>
      <c r="P103" s="1366"/>
      <c r="R103" s="1366"/>
      <c r="S103" s="1636"/>
      <c r="T103" s="1636"/>
      <c r="U103" s="1366"/>
      <c r="V103" s="1366"/>
      <c r="W103" s="1366"/>
      <c r="X103" s="1366"/>
      <c r="Y103" s="1636"/>
      <c r="Z103" s="1366"/>
      <c r="AA103" s="1366"/>
      <c r="AB103" s="544"/>
      <c r="AC103" s="1366"/>
      <c r="AD103" s="1366"/>
      <c r="AE103" s="1366"/>
      <c r="AF103" s="1366"/>
      <c r="AG103" s="1366"/>
      <c r="AH103" s="1632"/>
      <c r="AI103" s="622"/>
      <c r="AJ103" s="622"/>
      <c r="AK103" s="622"/>
      <c r="AL103" s="622"/>
      <c r="AM103" s="1641">
        <v>11</v>
      </c>
    </row>
    <row s="1641" customFormat="1" customHeight="1" ht="11.549999999999999">
      <c r="A104" s="987"/>
      <c r="B104" s="987"/>
      <c r="C104" s="987"/>
      <c r="D104" s="987"/>
      <c r="E104" s="987"/>
      <c r="F104" s="1636"/>
      <c r="G104" s="1636"/>
      <c r="H104" s="351"/>
      <c r="N104" s="1641"/>
      <c r="O104" s="1641"/>
      <c r="P104" s="1366"/>
      <c r="R104" s="1366"/>
      <c r="S104" s="1636"/>
      <c r="T104" s="1636"/>
      <c r="U104" s="1366"/>
      <c r="V104" s="1366"/>
      <c r="W104" s="1366"/>
      <c r="X104" s="1366"/>
      <c r="Y104" s="1636"/>
      <c r="Z104" s="1366"/>
      <c r="AA104" s="1366"/>
      <c r="AB104" s="544"/>
      <c r="AC104" s="1366"/>
      <c r="AD104" s="1366"/>
      <c r="AE104" s="1366"/>
      <c r="AF104" s="1366"/>
      <c r="AG104" s="1366"/>
      <c r="AH104" s="1632"/>
      <c r="AI104" s="622"/>
      <c r="AJ104" s="622"/>
      <c r="AK104" s="622"/>
      <c r="AL104" s="622"/>
      <c r="AM104" s="1641">
        <v>11</v>
      </c>
    </row>
    <row s="1641" customFormat="1" customHeight="1" ht="11.549999999999999">
      <c r="A105" s="987"/>
      <c r="B105" s="987"/>
      <c r="C105" s="987"/>
      <c r="D105" s="987"/>
      <c r="E105" s="987"/>
      <c r="F105" s="1636"/>
      <c r="G105" s="1636"/>
      <c r="H105" s="351"/>
      <c r="N105" s="1641"/>
      <c r="O105" s="1641"/>
      <c r="P105" s="1366"/>
      <c r="R105" s="1366"/>
      <c r="S105" s="1636"/>
      <c r="T105" s="1636"/>
      <c r="U105" s="1366"/>
      <c r="V105" s="1366"/>
      <c r="W105" s="1366"/>
      <c r="X105" s="1366"/>
      <c r="Y105" s="1636"/>
      <c r="Z105" s="1366"/>
      <c r="AA105" s="1366"/>
      <c r="AB105" s="544"/>
      <c r="AC105" s="1366"/>
      <c r="AD105" s="1366"/>
      <c r="AE105" s="1366"/>
      <c r="AF105" s="1366"/>
      <c r="AG105" s="1366"/>
      <c r="AH105" s="1632"/>
      <c r="AI105" s="622"/>
      <c r="AJ105" s="622"/>
      <c r="AK105" s="622"/>
      <c r="AL105" s="622"/>
      <c r="AM105" s="1641">
        <v>11</v>
      </c>
    </row>
    <row s="1641" customFormat="1" customHeight="1" ht="11.549999999999999">
      <c r="A106" s="987"/>
      <c r="B106" s="987"/>
      <c r="C106" s="987"/>
      <c r="D106" s="987"/>
      <c r="E106" s="987"/>
      <c r="F106" s="1636"/>
      <c r="G106" s="1636"/>
      <c r="H106" s="351"/>
      <c r="N106" s="1641"/>
      <c r="O106" s="1641"/>
      <c r="P106" s="1366"/>
      <c r="R106" s="1366"/>
      <c r="S106" s="1636"/>
      <c r="T106" s="1636"/>
      <c r="U106" s="1366"/>
      <c r="V106" s="1366"/>
      <c r="W106" s="1366"/>
      <c r="X106" s="1366"/>
      <c r="Y106" s="1636"/>
      <c r="Z106" s="1366"/>
      <c r="AA106" s="1366"/>
      <c r="AB106" s="544"/>
      <c r="AC106" s="1366"/>
      <c r="AD106" s="1366"/>
      <c r="AE106" s="1366"/>
      <c r="AF106" s="1366"/>
      <c r="AG106" s="1366"/>
      <c r="AH106" s="1632"/>
      <c r="AI106" s="622"/>
      <c r="AJ106" s="622"/>
      <c r="AK106" s="622"/>
      <c r="AL106" s="622"/>
      <c r="AM106" s="1641">
        <v>11</v>
      </c>
    </row>
    <row s="1641" customFormat="1" customHeight="1" ht="11.549999999999999">
      <c r="A107" s="987"/>
      <c r="B107" s="987"/>
      <c r="C107" s="987"/>
      <c r="D107" s="987"/>
      <c r="E107" s="987"/>
      <c r="F107" s="1636"/>
      <c r="G107" s="1636"/>
      <c r="H107" s="351"/>
      <c r="N107" s="1641"/>
      <c r="O107" s="1641"/>
      <c r="P107" s="1366"/>
      <c r="R107" s="1366"/>
      <c r="S107" s="1636"/>
      <c r="T107" s="1636"/>
      <c r="U107" s="1366"/>
      <c r="V107" s="1366"/>
      <c r="W107" s="1366"/>
      <c r="X107" s="1366"/>
      <c r="Y107" s="1636"/>
      <c r="Z107" s="1366"/>
      <c r="AA107" s="1366"/>
      <c r="AB107" s="544"/>
      <c r="AC107" s="1366"/>
      <c r="AD107" s="1366"/>
      <c r="AE107" s="1366"/>
      <c r="AF107" s="1366"/>
      <c r="AG107" s="1366"/>
      <c r="AH107" s="1632"/>
      <c r="AI107" s="622"/>
      <c r="AJ107" s="622"/>
      <c r="AK107" s="622"/>
      <c r="AL107" s="622"/>
      <c r="AM107" s="1641">
        <v>11</v>
      </c>
    </row>
    <row s="1641" customFormat="1" customHeight="1" ht="11.549999999999999">
      <c r="A108" s="987"/>
      <c r="B108" s="987"/>
      <c r="C108" s="987"/>
      <c r="D108" s="987"/>
      <c r="E108" s="987"/>
      <c r="F108" s="1636"/>
      <c r="G108" s="1636"/>
      <c r="H108" s="351"/>
      <c r="N108" s="1641"/>
      <c r="O108" s="1641"/>
      <c r="P108" s="1366"/>
      <c r="R108" s="1366"/>
      <c r="S108" s="1636"/>
      <c r="T108" s="1636"/>
      <c r="U108" s="1366"/>
      <c r="V108" s="1366"/>
      <c r="W108" s="1366"/>
      <c r="X108" s="1366"/>
      <c r="Y108" s="1636"/>
      <c r="Z108" s="1366"/>
      <c r="AA108" s="1366"/>
      <c r="AB108" s="544"/>
      <c r="AC108" s="1366"/>
      <c r="AD108" s="1366"/>
      <c r="AE108" s="1366"/>
      <c r="AF108" s="1366"/>
      <c r="AG108" s="1366"/>
      <c r="AH108" s="1632"/>
      <c r="AI108" s="622"/>
      <c r="AJ108" s="622"/>
      <c r="AK108" s="622"/>
      <c r="AL108" s="622"/>
      <c r="AM108" s="1641">
        <v>11</v>
      </c>
    </row>
    <row s="1641" customFormat="1" customHeight="1" ht="11.549999999999999">
      <c r="A109" s="987"/>
      <c r="B109" s="987"/>
      <c r="C109" s="987"/>
      <c r="D109" s="987"/>
      <c r="E109" s="987"/>
      <c r="F109" s="1636"/>
      <c r="G109" s="1636"/>
      <c r="H109" s="351"/>
      <c r="N109" s="1641"/>
      <c r="O109" s="1641"/>
      <c r="P109" s="1366"/>
      <c r="R109" s="1366"/>
      <c r="S109" s="1636"/>
      <c r="T109" s="1636"/>
      <c r="U109" s="1366"/>
      <c r="V109" s="1366"/>
      <c r="W109" s="1366"/>
      <c r="X109" s="1366"/>
      <c r="Y109" s="1636"/>
      <c r="Z109" s="1366"/>
      <c r="AA109" s="1366"/>
      <c r="AB109" s="544"/>
      <c r="AC109" s="1366"/>
      <c r="AD109" s="1366"/>
      <c r="AE109" s="1366"/>
      <c r="AF109" s="1366"/>
      <c r="AG109" s="1366"/>
      <c r="AH109" s="1632"/>
      <c r="AI109" s="622"/>
      <c r="AJ109" s="622"/>
      <c r="AK109" s="622"/>
      <c r="AL109" s="622"/>
      <c r="AM109" s="1641">
        <v>11</v>
      </c>
    </row>
    <row s="1641" customFormat="1" customHeight="1" ht="11.549999999999999">
      <c r="A110" s="987"/>
      <c r="B110" s="987"/>
      <c r="C110" s="987"/>
      <c r="D110" s="987"/>
      <c r="E110" s="987"/>
      <c r="F110" s="1636"/>
      <c r="G110" s="1636"/>
      <c r="H110" s="351"/>
      <c r="N110" s="1641"/>
      <c r="O110" s="1641"/>
      <c r="P110" s="1366"/>
      <c r="R110" s="1366"/>
      <c r="S110" s="1636"/>
      <c r="T110" s="1636"/>
      <c r="U110" s="1366"/>
      <c r="V110" s="1366"/>
      <c r="W110" s="1366"/>
      <c r="X110" s="1366"/>
      <c r="Y110" s="1636"/>
      <c r="Z110" s="1366"/>
      <c r="AA110" s="1366"/>
      <c r="AB110" s="544"/>
      <c r="AC110" s="1366"/>
      <c r="AD110" s="1366"/>
      <c r="AE110" s="1366"/>
      <c r="AF110" s="1366"/>
      <c r="AG110" s="1366"/>
      <c r="AH110" s="1632"/>
      <c r="AI110" s="622"/>
      <c r="AJ110" s="622"/>
      <c r="AK110" s="622"/>
      <c r="AL110" s="622"/>
      <c r="AM110" s="1641">
        <v>11</v>
      </c>
    </row>
    <row s="1641" customFormat="1" customHeight="1" ht="11.549999999999999">
      <c r="A111" s="987"/>
      <c r="B111" s="987"/>
      <c r="C111" s="987"/>
      <c r="D111" s="987"/>
      <c r="E111" s="987"/>
      <c r="F111" s="1636"/>
      <c r="G111" s="1636"/>
      <c r="H111" s="351"/>
      <c r="N111" s="1641"/>
      <c r="O111" s="1641"/>
      <c r="P111" s="1366"/>
      <c r="R111" s="1366"/>
      <c r="S111" s="1636"/>
      <c r="T111" s="1636"/>
      <c r="U111" s="1366"/>
      <c r="V111" s="1366"/>
      <c r="W111" s="1366"/>
      <c r="X111" s="1366"/>
      <c r="Y111" s="1636"/>
      <c r="Z111" s="1366"/>
      <c r="AA111" s="1366"/>
      <c r="AB111" s="544"/>
      <c r="AC111" s="1366"/>
      <c r="AD111" s="1366"/>
      <c r="AE111" s="1366"/>
      <c r="AF111" s="1366"/>
      <c r="AG111" s="1366"/>
      <c r="AH111" s="1632"/>
      <c r="AI111" s="622"/>
      <c r="AJ111" s="622"/>
      <c r="AK111" s="622"/>
      <c r="AL111" s="622"/>
      <c r="AM111" s="1641">
        <v>11</v>
      </c>
    </row>
    <row s="1641" customFormat="1" customHeight="1" ht="11.549999999999999">
      <c r="A112" s="987"/>
      <c r="B112" s="987"/>
      <c r="C112" s="987"/>
      <c r="D112" s="987"/>
      <c r="E112" s="987"/>
      <c r="F112" s="1636"/>
      <c r="G112" s="1636"/>
      <c r="H112" s="351"/>
      <c r="N112" s="1641"/>
      <c r="O112" s="1641"/>
      <c r="P112" s="1366"/>
      <c r="R112" s="1366"/>
      <c r="S112" s="1636"/>
      <c r="T112" s="1636"/>
      <c r="U112" s="1366"/>
      <c r="V112" s="1366"/>
      <c r="W112" s="1366"/>
      <c r="X112" s="1366"/>
      <c r="Y112" s="1636"/>
      <c r="Z112" s="1366"/>
      <c r="AA112" s="1366"/>
      <c r="AB112" s="544"/>
      <c r="AC112" s="1366"/>
      <c r="AD112" s="1366"/>
      <c r="AE112" s="1366"/>
      <c r="AF112" s="1366"/>
      <c r="AG112" s="1366"/>
      <c r="AH112" s="1632"/>
      <c r="AI112" s="622"/>
      <c r="AJ112" s="622"/>
      <c r="AK112" s="622"/>
      <c r="AL112" s="622"/>
      <c r="AM112" s="1641">
        <v>11</v>
      </c>
    </row>
    <row s="1641" customFormat="1" customHeight="1" ht="11.549999999999999">
      <c r="A113" s="987"/>
      <c r="B113" s="987"/>
      <c r="C113" s="987"/>
      <c r="D113" s="987"/>
      <c r="E113" s="987"/>
      <c r="F113" s="1636"/>
      <c r="G113" s="1636"/>
      <c r="H113" s="351"/>
      <c r="N113" s="1641"/>
      <c r="O113" s="1641"/>
      <c r="P113" s="1366"/>
      <c r="R113" s="1366"/>
      <c r="S113" s="1636"/>
      <c r="T113" s="1636"/>
      <c r="U113" s="1366"/>
      <c r="V113" s="1366"/>
      <c r="W113" s="1366"/>
      <c r="X113" s="1366"/>
      <c r="Y113" s="1636"/>
      <c r="Z113" s="1366"/>
      <c r="AA113" s="1366"/>
      <c r="AB113" s="544"/>
      <c r="AC113" s="1366"/>
      <c r="AD113" s="1366"/>
      <c r="AE113" s="1366"/>
      <c r="AF113" s="1366"/>
      <c r="AG113" s="1366"/>
      <c r="AH113" s="1632"/>
      <c r="AI113" s="622"/>
      <c r="AJ113" s="622"/>
      <c r="AK113" s="622"/>
      <c r="AL113" s="622"/>
      <c r="AM113" s="1641">
        <v>11</v>
      </c>
    </row>
    <row s="1641" customFormat="1" customHeight="1" ht="11.549999999999999">
      <c r="A114" s="987"/>
      <c r="B114" s="987"/>
      <c r="C114" s="987"/>
      <c r="D114" s="987"/>
      <c r="E114" s="987"/>
      <c r="F114" s="1636"/>
      <c r="G114" s="1636"/>
      <c r="H114" s="351"/>
      <c r="N114" s="1641"/>
      <c r="O114" s="1641"/>
      <c r="P114" s="1366"/>
      <c r="R114" s="1366"/>
      <c r="S114" s="1636"/>
      <c r="T114" s="1636"/>
      <c r="U114" s="1366"/>
      <c r="V114" s="1366"/>
      <c r="W114" s="1366"/>
      <c r="X114" s="1366"/>
      <c r="Y114" s="1636"/>
      <c r="Z114" s="1366"/>
      <c r="AA114" s="1366"/>
      <c r="AB114" s="544"/>
      <c r="AC114" s="1366"/>
      <c r="AD114" s="1366"/>
      <c r="AE114" s="1366"/>
      <c r="AF114" s="1366"/>
      <c r="AG114" s="1366"/>
      <c r="AH114" s="1632"/>
      <c r="AI114" s="622"/>
      <c r="AJ114" s="622"/>
      <c r="AK114" s="622"/>
      <c r="AL114" s="622"/>
      <c r="AM114" s="1641">
        <v>11</v>
      </c>
    </row>
    <row s="1641" customFormat="1" customHeight="1" ht="11.549999999999999">
      <c r="A115" s="987"/>
      <c r="B115" s="987"/>
      <c r="C115" s="987"/>
      <c r="D115" s="987"/>
      <c r="E115" s="987"/>
      <c r="F115" s="1636"/>
      <c r="G115" s="1636"/>
      <c r="H115" s="351"/>
      <c r="N115" s="1641"/>
      <c r="O115" s="1641"/>
      <c r="P115" s="1366"/>
      <c r="R115" s="1366"/>
      <c r="S115" s="1636"/>
      <c r="T115" s="1636"/>
      <c r="U115" s="1366"/>
      <c r="V115" s="1366"/>
      <c r="W115" s="1366"/>
      <c r="X115" s="1366"/>
      <c r="Y115" s="1636"/>
      <c r="Z115" s="1366"/>
      <c r="AA115" s="1366"/>
      <c r="AB115" s="544"/>
      <c r="AC115" s="1366"/>
      <c r="AD115" s="1366"/>
      <c r="AE115" s="1366"/>
      <c r="AF115" s="1366"/>
      <c r="AG115" s="1366"/>
      <c r="AH115" s="1632"/>
      <c r="AI115" s="622"/>
      <c r="AJ115" s="622"/>
      <c r="AK115" s="622"/>
      <c r="AL115" s="622"/>
      <c r="AM115" s="1641">
        <v>11</v>
      </c>
    </row>
    <row s="1641" customFormat="1" customHeight="1" ht="11.549999999999999">
      <c r="A116" s="987"/>
      <c r="B116" s="987"/>
      <c r="C116" s="987"/>
      <c r="D116" s="987"/>
      <c r="E116" s="987"/>
      <c r="F116" s="1636"/>
      <c r="G116" s="1636"/>
      <c r="H116" s="351"/>
      <c r="N116" s="1641"/>
      <c r="O116" s="1641"/>
      <c r="P116" s="1366"/>
      <c r="R116" s="1366"/>
      <c r="S116" s="1636"/>
      <c r="T116" s="1636"/>
      <c r="U116" s="1366"/>
      <c r="V116" s="1366"/>
      <c r="W116" s="1366"/>
      <c r="X116" s="1366"/>
      <c r="Y116" s="1636"/>
      <c r="Z116" s="1366"/>
      <c r="AA116" s="1366"/>
      <c r="AB116" s="544"/>
      <c r="AC116" s="1366"/>
      <c r="AD116" s="1366"/>
      <c r="AE116" s="1366"/>
      <c r="AF116" s="1366"/>
      <c r="AG116" s="1366"/>
      <c r="AH116" s="1632"/>
      <c r="AI116" s="622"/>
      <c r="AJ116" s="622"/>
      <c r="AK116" s="622"/>
      <c r="AL116" s="622"/>
      <c r="AM116" s="1641">
        <v>11</v>
      </c>
    </row>
    <row s="1641" customFormat="1" customHeight="1" ht="11.549999999999999">
      <c r="A117" s="987"/>
      <c r="B117" s="987"/>
      <c r="C117" s="987"/>
      <c r="D117" s="987"/>
      <c r="E117" s="987"/>
      <c r="F117" s="1636"/>
      <c r="G117" s="1636"/>
      <c r="H117" s="351"/>
      <c r="N117" s="1641"/>
      <c r="O117" s="1641"/>
      <c r="P117" s="1366"/>
      <c r="R117" s="1366"/>
      <c r="S117" s="1636"/>
      <c r="T117" s="1636"/>
      <c r="U117" s="1366"/>
      <c r="V117" s="1366"/>
      <c r="W117" s="1366"/>
      <c r="X117" s="1366"/>
      <c r="Y117" s="1636"/>
      <c r="Z117" s="1366"/>
      <c r="AA117" s="1366"/>
      <c r="AB117" s="544"/>
      <c r="AC117" s="1366"/>
      <c r="AD117" s="1366"/>
      <c r="AE117" s="1366"/>
      <c r="AF117" s="1366"/>
      <c r="AG117" s="1366"/>
      <c r="AH117" s="1632"/>
      <c r="AI117" s="622"/>
      <c r="AJ117" s="622"/>
      <c r="AK117" s="622"/>
      <c r="AL117" s="622"/>
      <c r="AM117" s="1641">
        <v>11</v>
      </c>
    </row>
    <row s="1641" customFormat="1" customHeight="1" ht="11.549999999999999">
      <c r="A118" s="987"/>
      <c r="B118" s="987"/>
      <c r="C118" s="987"/>
      <c r="D118" s="987"/>
      <c r="E118" s="987"/>
      <c r="F118" s="1636"/>
      <c r="G118" s="1636"/>
      <c r="H118" s="351"/>
      <c r="N118" s="1641"/>
      <c r="O118" s="1641"/>
      <c r="P118" s="1366"/>
      <c r="R118" s="1366"/>
      <c r="S118" s="1636"/>
      <c r="T118" s="1636"/>
      <c r="U118" s="1366"/>
      <c r="V118" s="1366"/>
      <c r="W118" s="1366"/>
      <c r="X118" s="1366"/>
      <c r="Y118" s="1636"/>
      <c r="Z118" s="1366"/>
      <c r="AA118" s="1366"/>
      <c r="AB118" s="544"/>
      <c r="AC118" s="1366"/>
      <c r="AD118" s="1366"/>
      <c r="AE118" s="1366"/>
      <c r="AF118" s="1366"/>
      <c r="AG118" s="1366"/>
      <c r="AH118" s="1632"/>
      <c r="AI118" s="622"/>
      <c r="AJ118" s="622"/>
      <c r="AK118" s="622"/>
      <c r="AL118" s="622"/>
      <c r="AM118" s="1641">
        <v>11</v>
      </c>
    </row>
    <row s="1641" customFormat="1" customHeight="1" ht="11.549999999999999">
      <c r="A119" s="987"/>
      <c r="B119" s="987"/>
      <c r="C119" s="987"/>
      <c r="D119" s="987"/>
      <c r="E119" s="987"/>
      <c r="F119" s="1636"/>
      <c r="G119" s="1636"/>
      <c r="H119" s="351"/>
      <c r="N119" s="1641"/>
      <c r="O119" s="1641"/>
      <c r="P119" s="1366"/>
      <c r="R119" s="1366"/>
      <c r="S119" s="1636"/>
      <c r="T119" s="1636"/>
      <c r="U119" s="1366"/>
      <c r="V119" s="1366"/>
      <c r="W119" s="1366"/>
      <c r="X119" s="1366"/>
      <c r="Y119" s="1636"/>
      <c r="Z119" s="1366"/>
      <c r="AA119" s="1366"/>
      <c r="AB119" s="544"/>
      <c r="AC119" s="1366"/>
      <c r="AD119" s="1366"/>
      <c r="AE119" s="1366"/>
      <c r="AF119" s="1366"/>
      <c r="AG119" s="1366"/>
      <c r="AH119" s="1632"/>
      <c r="AI119" s="622"/>
      <c r="AJ119" s="622"/>
      <c r="AK119" s="622"/>
      <c r="AL119" s="622"/>
      <c r="AM119" s="1641">
        <v>11</v>
      </c>
    </row>
    <row s="1641" customFormat="1" customHeight="1" ht="11.549999999999999">
      <c r="A120" s="987"/>
      <c r="B120" s="987"/>
      <c r="C120" s="987"/>
      <c r="D120" s="987"/>
      <c r="E120" s="987"/>
      <c r="F120" s="1636"/>
      <c r="G120" s="1636"/>
      <c r="H120" s="351"/>
      <c r="N120" s="1641"/>
      <c r="O120" s="1641"/>
      <c r="P120" s="1366"/>
      <c r="R120" s="1366"/>
      <c r="S120" s="1636"/>
      <c r="T120" s="1636"/>
      <c r="U120" s="1366"/>
      <c r="V120" s="1366"/>
      <c r="W120" s="1366"/>
      <c r="X120" s="1366"/>
      <c r="Y120" s="1636"/>
      <c r="Z120" s="1366"/>
      <c r="AA120" s="1366"/>
      <c r="AB120" s="544"/>
      <c r="AC120" s="1366"/>
      <c r="AD120" s="1366"/>
      <c r="AE120" s="1366"/>
      <c r="AF120" s="1366"/>
      <c r="AG120" s="1366"/>
      <c r="AH120" s="1632"/>
      <c r="AI120" s="622"/>
      <c r="AJ120" s="622"/>
      <c r="AK120" s="622"/>
      <c r="AL120" s="622"/>
      <c r="AM120" s="1641">
        <v>11</v>
      </c>
    </row>
    <row s="1641" customFormat="1" customHeight="1" ht="11.549999999999999">
      <c r="A121" s="987"/>
      <c r="B121" s="987"/>
      <c r="C121" s="987"/>
      <c r="D121" s="987"/>
      <c r="E121" s="987"/>
      <c r="F121" s="1636"/>
      <c r="G121" s="1636"/>
      <c r="H121" s="351"/>
      <c r="N121" s="1641"/>
      <c r="O121" s="1641"/>
      <c r="P121" s="1366"/>
      <c r="R121" s="1366"/>
      <c r="S121" s="1636"/>
      <c r="T121" s="1636"/>
      <c r="U121" s="1366"/>
      <c r="V121" s="1366"/>
      <c r="W121" s="1366"/>
      <c r="X121" s="1366"/>
      <c r="Y121" s="1636"/>
      <c r="Z121" s="1366"/>
      <c r="AA121" s="1366"/>
      <c r="AB121" s="544"/>
      <c r="AC121" s="1366"/>
      <c r="AD121" s="1366"/>
      <c r="AE121" s="1366"/>
      <c r="AF121" s="1366"/>
      <c r="AG121" s="1366"/>
      <c r="AH121" s="1632"/>
      <c r="AI121" s="622"/>
      <c r="AJ121" s="622"/>
      <c r="AK121" s="622"/>
      <c r="AL121" s="622"/>
      <c r="AM121" s="1641">
        <v>11</v>
      </c>
    </row>
    <row s="1641" customFormat="1" customHeight="1" ht="11.549999999999999">
      <c r="A122" s="987"/>
      <c r="B122" s="987"/>
      <c r="C122" s="987"/>
      <c r="D122" s="987"/>
      <c r="E122" s="987"/>
      <c r="F122" s="1636"/>
      <c r="G122" s="1636"/>
      <c r="H122" s="351"/>
      <c r="N122" s="1641"/>
      <c r="O122" s="1641"/>
      <c r="P122" s="1366"/>
      <c r="R122" s="1366"/>
      <c r="S122" s="1636"/>
      <c r="T122" s="1636"/>
      <c r="U122" s="1366"/>
      <c r="V122" s="1366"/>
      <c r="W122" s="1366"/>
      <c r="X122" s="1366"/>
      <c r="Y122" s="1636"/>
      <c r="Z122" s="1366"/>
      <c r="AA122" s="1366"/>
      <c r="AB122" s="544"/>
      <c r="AC122" s="1366"/>
      <c r="AD122" s="1366"/>
      <c r="AE122" s="1366"/>
      <c r="AF122" s="1366"/>
      <c r="AG122" s="1366"/>
      <c r="AH122" s="1632"/>
      <c r="AI122" s="622"/>
      <c r="AJ122" s="622"/>
      <c r="AK122" s="622"/>
      <c r="AL122" s="622"/>
      <c r="AM122" s="1641">
        <v>11</v>
      </c>
    </row>
    <row s="1641" customFormat="1" customHeight="1" ht="11.549999999999999">
      <c r="A123" s="987"/>
      <c r="B123" s="987"/>
      <c r="C123" s="987"/>
      <c r="D123" s="987"/>
      <c r="E123" s="987"/>
      <c r="F123" s="1636"/>
      <c r="G123" s="1636"/>
      <c r="H123" s="351"/>
      <c r="N123" s="1641"/>
      <c r="O123" s="1641"/>
      <c r="P123" s="1366"/>
      <c r="R123" s="1366"/>
      <c r="S123" s="1636"/>
      <c r="T123" s="1636"/>
      <c r="U123" s="1366"/>
      <c r="V123" s="1366"/>
      <c r="W123" s="1366"/>
      <c r="X123" s="1366"/>
      <c r="Y123" s="1636"/>
      <c r="Z123" s="1366"/>
      <c r="AA123" s="1366"/>
      <c r="AB123" s="544"/>
      <c r="AC123" s="1366"/>
      <c r="AD123" s="1366"/>
      <c r="AE123" s="1366"/>
      <c r="AF123" s="1366"/>
      <c r="AG123" s="1366"/>
      <c r="AH123" s="1632"/>
      <c r="AI123" s="622"/>
      <c r="AJ123" s="622"/>
      <c r="AK123" s="622"/>
      <c r="AL123" s="622"/>
      <c r="AM123" s="1641">
        <v>11</v>
      </c>
    </row>
    <row s="1641" customFormat="1" customHeight="1" ht="11.549999999999999">
      <c r="A124" s="987"/>
      <c r="B124" s="987"/>
      <c r="C124" s="987"/>
      <c r="D124" s="987"/>
      <c r="E124" s="987"/>
      <c r="F124" s="1636"/>
      <c r="G124" s="1636"/>
      <c r="H124" s="351"/>
      <c r="N124" s="1641"/>
      <c r="O124" s="1641"/>
      <c r="P124" s="1366"/>
      <c r="R124" s="1366"/>
      <c r="S124" s="1636"/>
      <c r="T124" s="1636"/>
      <c r="U124" s="1366"/>
      <c r="V124" s="1366"/>
      <c r="W124" s="1366"/>
      <c r="X124" s="1366"/>
      <c r="Y124" s="1636"/>
      <c r="Z124" s="1366"/>
      <c r="AA124" s="1366"/>
      <c r="AB124" s="544"/>
      <c r="AC124" s="1366"/>
      <c r="AD124" s="1366"/>
      <c r="AE124" s="1366"/>
      <c r="AF124" s="1366"/>
      <c r="AG124" s="1366"/>
      <c r="AH124" s="1632"/>
      <c r="AI124" s="622"/>
      <c r="AJ124" s="622"/>
      <c r="AK124" s="622"/>
      <c r="AL124" s="622"/>
      <c r="AM124" s="1641">
        <v>11</v>
      </c>
    </row>
    <row s="1641" customFormat="1" customHeight="1" ht="11.549999999999999">
      <c r="A125" s="987"/>
      <c r="B125" s="987"/>
      <c r="C125" s="987"/>
      <c r="D125" s="987"/>
      <c r="E125" s="987"/>
      <c r="F125" s="1636"/>
      <c r="G125" s="1636"/>
      <c r="H125" s="351"/>
      <c r="N125" s="1641"/>
      <c r="O125" s="1641"/>
      <c r="P125" s="1366"/>
      <c r="R125" s="1366"/>
      <c r="S125" s="1636"/>
      <c r="T125" s="1636"/>
      <c r="U125" s="1366"/>
      <c r="V125" s="1366"/>
      <c r="W125" s="1366"/>
      <c r="X125" s="1366"/>
      <c r="Y125" s="1636"/>
      <c r="Z125" s="1366"/>
      <c r="AA125" s="1366"/>
      <c r="AB125" s="544"/>
      <c r="AC125" s="1366"/>
      <c r="AD125" s="1366"/>
      <c r="AE125" s="1366"/>
      <c r="AF125" s="1366"/>
      <c r="AG125" s="1366"/>
      <c r="AH125" s="1632"/>
      <c r="AI125" s="622"/>
      <c r="AJ125" s="622"/>
      <c r="AK125" s="622"/>
      <c r="AL125" s="622"/>
      <c r="AM125" s="1641">
        <v>11</v>
      </c>
    </row>
    <row s="1641" customFormat="1" customHeight="1" ht="11.549999999999999">
      <c r="A126" s="987"/>
      <c r="B126" s="987"/>
      <c r="C126" s="987"/>
      <c r="D126" s="987"/>
      <c r="E126" s="987"/>
      <c r="F126" s="1636"/>
      <c r="G126" s="1636"/>
      <c r="H126" s="351"/>
      <c r="N126" s="1641"/>
      <c r="O126" s="1641"/>
      <c r="P126" s="1366"/>
      <c r="R126" s="1366"/>
      <c r="S126" s="1636"/>
      <c r="T126" s="1636"/>
      <c r="U126" s="1366"/>
      <c r="V126" s="1366"/>
      <c r="W126" s="1366"/>
      <c r="X126" s="1366"/>
      <c r="Y126" s="1636"/>
      <c r="Z126" s="1366"/>
      <c r="AA126" s="1366"/>
      <c r="AB126" s="544"/>
      <c r="AC126" s="1366"/>
      <c r="AD126" s="1366"/>
      <c r="AE126" s="1366"/>
      <c r="AF126" s="1366"/>
      <c r="AG126" s="1366"/>
      <c r="AH126" s="1632"/>
      <c r="AI126" s="622"/>
      <c r="AJ126" s="622"/>
      <c r="AK126" s="622"/>
      <c r="AL126" s="622"/>
      <c r="AM126" s="1641">
        <v>11</v>
      </c>
    </row>
    <row s="1641" customFormat="1" customHeight="1" ht="11.549999999999999">
      <c r="A127" s="987"/>
      <c r="B127" s="987"/>
      <c r="C127" s="987"/>
      <c r="D127" s="987"/>
      <c r="E127" s="987"/>
      <c r="F127" s="1636"/>
      <c r="G127" s="1636"/>
      <c r="H127" s="351"/>
      <c r="N127" s="1641"/>
      <c r="O127" s="1641"/>
      <c r="P127" s="1366"/>
      <c r="R127" s="1366"/>
      <c r="S127" s="1636"/>
      <c r="T127" s="1636"/>
      <c r="U127" s="1366"/>
      <c r="V127" s="1366"/>
      <c r="W127" s="1366"/>
      <c r="X127" s="1366"/>
      <c r="Y127" s="1636"/>
      <c r="Z127" s="1366"/>
      <c r="AA127" s="1366"/>
      <c r="AB127" s="544"/>
      <c r="AC127" s="1366"/>
      <c r="AD127" s="1366"/>
      <c r="AE127" s="1366"/>
      <c r="AF127" s="1366"/>
      <c r="AG127" s="1366"/>
      <c r="AH127" s="1632"/>
      <c r="AI127" s="622"/>
      <c r="AJ127" s="622"/>
      <c r="AK127" s="622"/>
      <c r="AL127" s="622"/>
      <c r="AM127" s="1641">
        <v>11</v>
      </c>
    </row>
    <row s="1641" customFormat="1" customHeight="1" ht="11.549999999999999">
      <c r="A128" s="987"/>
      <c r="B128" s="987"/>
      <c r="C128" s="987"/>
      <c r="D128" s="987"/>
      <c r="E128" s="987"/>
      <c r="F128" s="1636"/>
      <c r="G128" s="1636"/>
      <c r="H128" s="351"/>
      <c r="N128" s="1641"/>
      <c r="O128" s="1641"/>
      <c r="P128" s="1366"/>
      <c r="R128" s="1366"/>
      <c r="S128" s="1636"/>
      <c r="T128" s="1636"/>
      <c r="U128" s="1366"/>
      <c r="V128" s="1366"/>
      <c r="W128" s="1366"/>
      <c r="X128" s="1366"/>
      <c r="Y128" s="1636"/>
      <c r="Z128" s="1366"/>
      <c r="AA128" s="1366"/>
      <c r="AB128" s="544"/>
      <c r="AC128" s="1366"/>
      <c r="AD128" s="1366"/>
      <c r="AE128" s="1366"/>
      <c r="AF128" s="1366"/>
      <c r="AG128" s="1366"/>
      <c r="AH128" s="1632"/>
      <c r="AI128" s="622"/>
      <c r="AJ128" s="622"/>
      <c r="AK128" s="622"/>
      <c r="AL128" s="622"/>
      <c r="AM128" s="1641">
        <v>11</v>
      </c>
    </row>
    <row s="1641" customFormat="1" customHeight="1" ht="11.549999999999999">
      <c r="A129" s="987"/>
      <c r="B129" s="987"/>
      <c r="C129" s="987"/>
      <c r="D129" s="987"/>
      <c r="E129" s="987"/>
      <c r="F129" s="1636"/>
      <c r="G129" s="1636"/>
      <c r="H129" s="351"/>
      <c r="N129" s="1641"/>
      <c r="O129" s="1641"/>
      <c r="P129" s="1366"/>
      <c r="R129" s="1366"/>
      <c r="S129" s="1636"/>
      <c r="T129" s="1636"/>
      <c r="U129" s="1366"/>
      <c r="V129" s="1366"/>
      <c r="W129" s="1366"/>
      <c r="X129" s="1366"/>
      <c r="Y129" s="1636"/>
      <c r="Z129" s="1366"/>
      <c r="AA129" s="1366"/>
      <c r="AB129" s="544"/>
      <c r="AC129" s="1366"/>
      <c r="AD129" s="1366"/>
      <c r="AE129" s="1366"/>
      <c r="AF129" s="1366"/>
      <c r="AG129" s="1366"/>
      <c r="AH129" s="1632"/>
      <c r="AI129" s="622"/>
      <c r="AJ129" s="622"/>
      <c r="AK129" s="622"/>
      <c r="AL129" s="622"/>
      <c r="AM129" s="1641">
        <v>11</v>
      </c>
    </row>
    <row s="1641" customFormat="1" customHeight="1" ht="11.549999999999999">
      <c r="A130" s="987"/>
      <c r="B130" s="987"/>
      <c r="C130" s="987"/>
      <c r="D130" s="987"/>
      <c r="E130" s="987"/>
      <c r="F130" s="1636"/>
      <c r="G130" s="1636"/>
      <c r="H130" s="351"/>
      <c r="N130" s="1641"/>
      <c r="O130" s="1641"/>
      <c r="P130" s="1366"/>
      <c r="R130" s="1366"/>
      <c r="S130" s="1636"/>
      <c r="T130" s="1636"/>
      <c r="U130" s="1366"/>
      <c r="V130" s="1366"/>
      <c r="W130" s="1366"/>
      <c r="X130" s="1366"/>
      <c r="Y130" s="1636"/>
      <c r="Z130" s="1366"/>
      <c r="AA130" s="1366"/>
      <c r="AB130" s="544"/>
      <c r="AC130" s="1366"/>
      <c r="AD130" s="1366"/>
      <c r="AE130" s="1366"/>
      <c r="AF130" s="1366"/>
      <c r="AG130" s="1366"/>
      <c r="AH130" s="1632"/>
      <c r="AI130" s="622"/>
      <c r="AJ130" s="622"/>
      <c r="AK130" s="622"/>
      <c r="AL130" s="622"/>
      <c r="AM130" s="1641">
        <v>11</v>
      </c>
    </row>
    <row s="1641" customFormat="1" customHeight="1" ht="11.549999999999999">
      <c r="A131" s="987"/>
      <c r="B131" s="987"/>
      <c r="C131" s="987"/>
      <c r="D131" s="987"/>
      <c r="E131" s="987"/>
      <c r="F131" s="1636"/>
      <c r="G131" s="1636"/>
      <c r="H131" s="351"/>
      <c r="N131" s="1641"/>
      <c r="O131" s="1641"/>
      <c r="P131" s="1366"/>
      <c r="R131" s="1366"/>
      <c r="S131" s="1636"/>
      <c r="T131" s="1636"/>
      <c r="U131" s="1366"/>
      <c r="V131" s="1366"/>
      <c r="W131" s="1366"/>
      <c r="X131" s="1366"/>
      <c r="Y131" s="1636"/>
      <c r="Z131" s="1366"/>
      <c r="AA131" s="1366"/>
      <c r="AB131" s="544"/>
      <c r="AC131" s="1366"/>
      <c r="AD131" s="1366"/>
      <c r="AE131" s="1366"/>
      <c r="AF131" s="1366"/>
      <c r="AG131" s="1366"/>
      <c r="AH131" s="1632"/>
      <c r="AI131" s="622"/>
      <c r="AJ131" s="622"/>
      <c r="AK131" s="622"/>
      <c r="AL131" s="622"/>
      <c r="AM131" s="1641">
        <v>11</v>
      </c>
    </row>
    <row s="1641" customFormat="1" customHeight="1" ht="11.549999999999999">
      <c r="A132" s="987"/>
      <c r="B132" s="987"/>
      <c r="C132" s="987"/>
      <c r="D132" s="987"/>
      <c r="E132" s="987"/>
      <c r="F132" s="1636"/>
      <c r="G132" s="1636"/>
      <c r="H132" s="351"/>
      <c r="N132" s="1641"/>
      <c r="O132" s="1641"/>
      <c r="P132" s="1366"/>
      <c r="R132" s="1366"/>
      <c r="S132" s="1636"/>
      <c r="T132" s="1636"/>
      <c r="U132" s="1366"/>
      <c r="V132" s="1366"/>
      <c r="W132" s="1366"/>
      <c r="X132" s="1366"/>
      <c r="Y132" s="1636"/>
      <c r="Z132" s="1366"/>
      <c r="AA132" s="1366"/>
      <c r="AB132" s="544"/>
      <c r="AC132" s="1366"/>
      <c r="AD132" s="1366"/>
      <c r="AE132" s="1366"/>
      <c r="AF132" s="1366"/>
      <c r="AG132" s="1366"/>
      <c r="AH132" s="1632"/>
      <c r="AI132" s="622"/>
      <c r="AJ132" s="622"/>
      <c r="AK132" s="622"/>
      <c r="AL132" s="622"/>
      <c r="AM132" s="1641">
        <v>11</v>
      </c>
    </row>
    <row s="1641" customFormat="1" customHeight="1" ht="11.549999999999999">
      <c r="A133" s="987"/>
      <c r="B133" s="987"/>
      <c r="C133" s="987"/>
      <c r="D133" s="987"/>
      <c r="E133" s="987"/>
      <c r="F133" s="1636"/>
      <c r="G133" s="1636"/>
      <c r="H133" s="351"/>
      <c r="N133" s="1641"/>
      <c r="O133" s="1641"/>
      <c r="P133" s="1366"/>
      <c r="R133" s="1366"/>
      <c r="S133" s="1636"/>
      <c r="T133" s="1636"/>
      <c r="U133" s="1366"/>
      <c r="V133" s="1366"/>
      <c r="W133" s="1366"/>
      <c r="X133" s="1366"/>
      <c r="Y133" s="1636"/>
      <c r="Z133" s="1366"/>
      <c r="AA133" s="1366"/>
      <c r="AB133" s="544"/>
      <c r="AC133" s="1366"/>
      <c r="AD133" s="1366"/>
      <c r="AE133" s="1366"/>
      <c r="AF133" s="1366"/>
      <c r="AG133" s="1366"/>
      <c r="AH133" s="1632"/>
      <c r="AI133" s="622"/>
      <c r="AJ133" s="622"/>
      <c r="AK133" s="622"/>
      <c r="AL133" s="622"/>
      <c r="AM133" s="1641">
        <v>11</v>
      </c>
    </row>
    <row s="1641" customFormat="1" customHeight="1" ht="11.549999999999999">
      <c r="A134" s="987"/>
      <c r="B134" s="987"/>
      <c r="C134" s="987"/>
      <c r="D134" s="987"/>
      <c r="E134" s="987"/>
      <c r="F134" s="1636"/>
      <c r="G134" s="1636"/>
      <c r="H134" s="351"/>
      <c r="N134" s="1641"/>
      <c r="O134" s="1641"/>
      <c r="P134" s="1366"/>
      <c r="R134" s="1366"/>
      <c r="S134" s="1636"/>
      <c r="T134" s="1636"/>
      <c r="U134" s="1366"/>
      <c r="V134" s="1366"/>
      <c r="W134" s="1366"/>
      <c r="X134" s="1366"/>
      <c r="Y134" s="1636"/>
      <c r="Z134" s="1366"/>
      <c r="AA134" s="1366"/>
      <c r="AB134" s="544"/>
      <c r="AC134" s="1366"/>
      <c r="AD134" s="1366"/>
      <c r="AE134" s="1366"/>
      <c r="AF134" s="1366"/>
      <c r="AG134" s="1366"/>
      <c r="AH134" s="1632"/>
      <c r="AI134" s="622"/>
      <c r="AJ134" s="622"/>
      <c r="AK134" s="622"/>
      <c r="AL134" s="622"/>
      <c r="AM134" s="1641">
        <v>11</v>
      </c>
    </row>
    <row s="1641" customFormat="1" customHeight="1" ht="11.549999999999999">
      <c r="A135" s="987"/>
      <c r="B135" s="987"/>
      <c r="C135" s="987"/>
      <c r="D135" s="987"/>
      <c r="E135" s="987"/>
      <c r="F135" s="1636"/>
      <c r="G135" s="1636"/>
      <c r="H135" s="351"/>
      <c r="N135" s="1641"/>
      <c r="O135" s="1641"/>
      <c r="P135" s="1366"/>
      <c r="R135" s="1366"/>
      <c r="S135" s="1636"/>
      <c r="T135" s="1636"/>
      <c r="U135" s="1366"/>
      <c r="V135" s="1366"/>
      <c r="W135" s="1366"/>
      <c r="X135" s="1366"/>
      <c r="Y135" s="1636"/>
      <c r="Z135" s="1366"/>
      <c r="AA135" s="1366"/>
      <c r="AB135" s="544"/>
      <c r="AC135" s="1366"/>
      <c r="AD135" s="1366"/>
      <c r="AE135" s="1366"/>
      <c r="AF135" s="1366"/>
      <c r="AG135" s="1366"/>
      <c r="AH135" s="1632"/>
      <c r="AI135" s="622"/>
      <c r="AJ135" s="622"/>
      <c r="AK135" s="622"/>
      <c r="AL135" s="622"/>
      <c r="AM135" s="1641">
        <v>11</v>
      </c>
    </row>
    <row s="1641" customFormat="1" customHeight="1" ht="11.549999999999999">
      <c r="A136" s="987"/>
      <c r="B136" s="987"/>
      <c r="C136" s="987"/>
      <c r="D136" s="987"/>
      <c r="E136" s="987"/>
      <c r="F136" s="1636"/>
      <c r="G136" s="1636"/>
      <c r="H136" s="351"/>
      <c r="N136" s="1641"/>
      <c r="O136" s="1641"/>
      <c r="P136" s="1366"/>
      <c r="R136" s="1366"/>
      <c r="S136" s="1636"/>
      <c r="T136" s="1636"/>
      <c r="U136" s="1366"/>
      <c r="V136" s="1366"/>
      <c r="W136" s="1366"/>
      <c r="X136" s="1366"/>
      <c r="Y136" s="1636"/>
      <c r="Z136" s="1366"/>
      <c r="AA136" s="1366"/>
      <c r="AB136" s="544"/>
      <c r="AC136" s="1366"/>
      <c r="AD136" s="1366"/>
      <c r="AE136" s="1366"/>
      <c r="AF136" s="1366"/>
      <c r="AG136" s="1366"/>
      <c r="AH136" s="1632"/>
      <c r="AI136" s="622"/>
      <c r="AJ136" s="622"/>
      <c r="AK136" s="622"/>
      <c r="AL136" s="622"/>
      <c r="AM136" s="1641">
        <v>11</v>
      </c>
    </row>
    <row s="1641" customFormat="1" customHeight="1" ht="11.549999999999999">
      <c r="A137" s="987"/>
      <c r="B137" s="987"/>
      <c r="C137" s="987"/>
      <c r="D137" s="987"/>
      <c r="E137" s="987"/>
      <c r="F137" s="1636"/>
      <c r="G137" s="1636"/>
      <c r="H137" s="351"/>
      <c r="N137" s="1641"/>
      <c r="O137" s="1641"/>
      <c r="P137" s="1366"/>
      <c r="R137" s="1366"/>
      <c r="S137" s="1636"/>
      <c r="T137" s="1636"/>
      <c r="U137" s="1366"/>
      <c r="V137" s="1366"/>
      <c r="W137" s="1366"/>
      <c r="X137" s="1366"/>
      <c r="Y137" s="1636"/>
      <c r="Z137" s="1366"/>
      <c r="AA137" s="1366"/>
      <c r="AB137" s="544"/>
      <c r="AC137" s="1366"/>
      <c r="AD137" s="1366"/>
      <c r="AE137" s="1366"/>
      <c r="AF137" s="1366"/>
      <c r="AG137" s="1366"/>
      <c r="AH137" s="1632"/>
      <c r="AI137" s="622"/>
      <c r="AJ137" s="622"/>
      <c r="AK137" s="622"/>
      <c r="AL137" s="622"/>
      <c r="AM137" s="1641">
        <v>11</v>
      </c>
    </row>
    <row s="1641" customFormat="1" customHeight="1" ht="11.549999999999999">
      <c r="A138" s="987"/>
      <c r="B138" s="987"/>
      <c r="C138" s="987"/>
      <c r="D138" s="987"/>
      <c r="E138" s="987"/>
      <c r="F138" s="1636"/>
      <c r="G138" s="1636"/>
      <c r="H138" s="351"/>
      <c r="N138" s="1641"/>
      <c r="O138" s="1641"/>
      <c r="P138" s="1366"/>
      <c r="R138" s="1366"/>
      <c r="S138" s="1636"/>
      <c r="T138" s="1636"/>
      <c r="U138" s="1366"/>
      <c r="V138" s="1366"/>
      <c r="W138" s="1366"/>
      <c r="X138" s="1366"/>
      <c r="Y138" s="1636"/>
      <c r="Z138" s="1366"/>
      <c r="AA138" s="1366"/>
      <c r="AB138" s="544"/>
      <c r="AC138" s="1366"/>
      <c r="AD138" s="1366"/>
      <c r="AE138" s="1366"/>
      <c r="AF138" s="1366"/>
      <c r="AG138" s="1366"/>
      <c r="AH138" s="1632"/>
      <c r="AI138" s="622"/>
      <c r="AJ138" s="622"/>
      <c r="AK138" s="622"/>
      <c r="AL138" s="622"/>
      <c r="AM138" s="1641">
        <v>11</v>
      </c>
    </row>
    <row s="1641" customFormat="1" customHeight="1" ht="11.549999999999999">
      <c r="A139" s="987"/>
      <c r="B139" s="987"/>
      <c r="C139" s="987"/>
      <c r="D139" s="987"/>
      <c r="E139" s="987"/>
      <c r="F139" s="1636"/>
      <c r="G139" s="1636"/>
      <c r="H139" s="351"/>
      <c r="N139" s="1641"/>
      <c r="O139" s="1641"/>
      <c r="P139" s="1366"/>
      <c r="R139" s="1366"/>
      <c r="S139" s="1636"/>
      <c r="T139" s="1636"/>
      <c r="U139" s="1366"/>
      <c r="V139" s="1366"/>
      <c r="W139" s="1366"/>
      <c r="X139" s="1366"/>
      <c r="Y139" s="1636"/>
      <c r="Z139" s="1366"/>
      <c r="AA139" s="1366"/>
      <c r="AB139" s="544"/>
      <c r="AC139" s="1366"/>
      <c r="AD139" s="1366"/>
      <c r="AE139" s="1366"/>
      <c r="AF139" s="1366"/>
      <c r="AG139" s="1366"/>
      <c r="AH139" s="1632"/>
      <c r="AI139" s="622"/>
      <c r="AJ139" s="622"/>
      <c r="AK139" s="622"/>
      <c r="AL139" s="622"/>
      <c r="AM139" s="1641">
        <v>11</v>
      </c>
    </row>
    <row s="1641" customFormat="1" customHeight="1" ht="11.549999999999999">
      <c r="A140" s="987"/>
      <c r="B140" s="987"/>
      <c r="C140" s="987"/>
      <c r="D140" s="987"/>
      <c r="E140" s="987"/>
      <c r="F140" s="1636"/>
      <c r="G140" s="1636"/>
      <c r="H140" s="351"/>
      <c r="N140" s="1641"/>
      <c r="O140" s="1641"/>
      <c r="P140" s="1366"/>
      <c r="R140" s="1366"/>
      <c r="S140" s="1636"/>
      <c r="T140" s="1636"/>
      <c r="U140" s="1366"/>
      <c r="V140" s="1366"/>
      <c r="W140" s="1366"/>
      <c r="X140" s="1366"/>
      <c r="Y140" s="1636"/>
      <c r="Z140" s="1366"/>
      <c r="AA140" s="1366"/>
      <c r="AB140" s="544"/>
      <c r="AC140" s="1366"/>
      <c r="AD140" s="1366"/>
      <c r="AE140" s="1366"/>
      <c r="AF140" s="1366"/>
      <c r="AG140" s="1366"/>
      <c r="AH140" s="1632"/>
      <c r="AI140" s="622"/>
      <c r="AJ140" s="622"/>
      <c r="AK140" s="622"/>
      <c r="AL140" s="622"/>
      <c r="AM140" s="1641">
        <v>11</v>
      </c>
    </row>
    <row s="1641" customFormat="1" customHeight="1" ht="11.549999999999999">
      <c r="A141" s="987"/>
      <c r="B141" s="987"/>
      <c r="C141" s="987"/>
      <c r="D141" s="987"/>
      <c r="E141" s="987"/>
      <c r="F141" s="1636"/>
      <c r="G141" s="1636"/>
      <c r="H141" s="351"/>
      <c r="N141" s="1641"/>
      <c r="O141" s="1641"/>
      <c r="P141" s="1366"/>
      <c r="R141" s="1366"/>
      <c r="S141" s="1636"/>
      <c r="T141" s="1636"/>
      <c r="U141" s="1366"/>
      <c r="V141" s="1366"/>
      <c r="W141" s="1366"/>
      <c r="X141" s="1366"/>
      <c r="Y141" s="1636"/>
      <c r="Z141" s="1366"/>
      <c r="AA141" s="1366"/>
      <c r="AB141" s="544"/>
      <c r="AC141" s="1366"/>
      <c r="AD141" s="1366"/>
      <c r="AE141" s="1366"/>
      <c r="AF141" s="1366"/>
      <c r="AG141" s="1366"/>
      <c r="AH141" s="1632"/>
      <c r="AI141" s="622"/>
      <c r="AJ141" s="622"/>
      <c r="AK141" s="622"/>
      <c r="AL141" s="622"/>
      <c r="AM141" s="1641">
        <v>11</v>
      </c>
    </row>
    <row s="1641" customFormat="1" customHeight="1" ht="11.549999999999999">
      <c r="A142" s="987"/>
      <c r="B142" s="987"/>
      <c r="C142" s="987"/>
      <c r="D142" s="987"/>
      <c r="E142" s="987"/>
      <c r="F142" s="1636"/>
      <c r="G142" s="1636"/>
      <c r="H142" s="351"/>
      <c r="N142" s="1641"/>
      <c r="O142" s="1641"/>
      <c r="P142" s="1366"/>
      <c r="R142" s="1366"/>
      <c r="S142" s="1636"/>
      <c r="T142" s="1636"/>
      <c r="U142" s="1366"/>
      <c r="V142" s="1366"/>
      <c r="W142" s="1366"/>
      <c r="X142" s="1366"/>
      <c r="Y142" s="1636"/>
      <c r="Z142" s="1366"/>
      <c r="AA142" s="1366"/>
      <c r="AB142" s="544"/>
      <c r="AC142" s="1366"/>
      <c r="AD142" s="1366"/>
      <c r="AE142" s="1366"/>
      <c r="AF142" s="1366"/>
      <c r="AG142" s="1366"/>
      <c r="AH142" s="1632"/>
      <c r="AI142" s="622"/>
      <c r="AJ142" s="622"/>
      <c r="AK142" s="622"/>
      <c r="AL142" s="622"/>
      <c r="AM142" s="1641">
        <v>11</v>
      </c>
    </row>
    <row s="1641" customFormat="1" customHeight="1" ht="11.549999999999999">
      <c r="A143" s="987"/>
      <c r="B143" s="987"/>
      <c r="C143" s="987"/>
      <c r="D143" s="987"/>
      <c r="E143" s="987"/>
      <c r="F143" s="1636"/>
      <c r="G143" s="1636"/>
      <c r="H143" s="351"/>
      <c r="N143" s="1641"/>
      <c r="O143" s="1641"/>
      <c r="P143" s="1366"/>
      <c r="R143" s="1366"/>
      <c r="S143" s="1636"/>
      <c r="T143" s="1636"/>
      <c r="U143" s="1366"/>
      <c r="V143" s="1366"/>
      <c r="W143" s="1366"/>
      <c r="X143" s="1366"/>
      <c r="Y143" s="1636"/>
      <c r="Z143" s="1366"/>
      <c r="AA143" s="1366"/>
      <c r="AB143" s="544"/>
      <c r="AC143" s="1366"/>
      <c r="AD143" s="1366"/>
      <c r="AE143" s="1366"/>
      <c r="AF143" s="1366"/>
      <c r="AG143" s="1366"/>
      <c r="AH143" s="1632"/>
      <c r="AI143" s="622"/>
      <c r="AJ143" s="622"/>
      <c r="AK143" s="622"/>
      <c r="AL143" s="622"/>
      <c r="AM143" s="1641">
        <v>11</v>
      </c>
    </row>
    <row s="1641" customFormat="1" customHeight="1" ht="11.549999999999999">
      <c r="A144" s="987"/>
      <c r="B144" s="987"/>
      <c r="C144" s="987"/>
      <c r="D144" s="987"/>
      <c r="E144" s="987"/>
      <c r="F144" s="1636"/>
      <c r="G144" s="1636"/>
      <c r="H144" s="351"/>
      <c r="N144" s="1641"/>
      <c r="O144" s="1641"/>
      <c r="P144" s="1366"/>
      <c r="R144" s="1366"/>
      <c r="S144" s="1636"/>
      <c r="T144" s="1636"/>
      <c r="U144" s="1366"/>
      <c r="V144" s="1366"/>
      <c r="W144" s="1366"/>
      <c r="X144" s="1366"/>
      <c r="Y144" s="1636"/>
      <c r="Z144" s="1366"/>
      <c r="AA144" s="1366"/>
      <c r="AB144" s="544"/>
      <c r="AC144" s="1366"/>
      <c r="AD144" s="1366"/>
      <c r="AE144" s="1366"/>
      <c r="AF144" s="1366"/>
      <c r="AG144" s="1366"/>
      <c r="AH144" s="1632"/>
      <c r="AI144" s="622"/>
      <c r="AJ144" s="622"/>
      <c r="AK144" s="622"/>
      <c r="AL144" s="622"/>
      <c r="AM144" s="1641">
        <v>11</v>
      </c>
    </row>
    <row s="1641" customFormat="1" customHeight="1" ht="11.549999999999999">
      <c r="A145" s="987"/>
      <c r="B145" s="987"/>
      <c r="C145" s="987"/>
      <c r="D145" s="987"/>
      <c r="E145" s="987"/>
      <c r="F145" s="1636"/>
      <c r="G145" s="1636"/>
      <c r="H145" s="351"/>
      <c r="N145" s="1641"/>
      <c r="O145" s="1641"/>
      <c r="P145" s="1366"/>
      <c r="R145" s="1366"/>
      <c r="S145" s="1636"/>
      <c r="T145" s="1636"/>
      <c r="U145" s="1366"/>
      <c r="V145" s="1366"/>
      <c r="W145" s="1366"/>
      <c r="X145" s="1366"/>
      <c r="Y145" s="1636"/>
      <c r="Z145" s="1366"/>
      <c r="AA145" s="1366"/>
      <c r="AB145" s="544"/>
      <c r="AC145" s="1366"/>
      <c r="AD145" s="1366"/>
      <c r="AE145" s="1366"/>
      <c r="AF145" s="1366"/>
      <c r="AG145" s="1366"/>
      <c r="AH145" s="1632"/>
      <c r="AI145" s="622"/>
      <c r="AJ145" s="622"/>
      <c r="AK145" s="622"/>
      <c r="AL145" s="622"/>
      <c r="AM145" s="1641">
        <v>11</v>
      </c>
    </row>
    <row s="1641" customFormat="1" customHeight="1" ht="11.549999999999999">
      <c r="A146" s="987"/>
      <c r="B146" s="987"/>
      <c r="C146" s="987"/>
      <c r="D146" s="987"/>
      <c r="E146" s="987"/>
      <c r="F146" s="1636"/>
      <c r="G146" s="1636"/>
      <c r="H146" s="351"/>
      <c r="N146" s="1641"/>
      <c r="O146" s="1641"/>
      <c r="P146" s="1366"/>
      <c r="R146" s="1366"/>
      <c r="S146" s="1636"/>
      <c r="T146" s="1636"/>
      <c r="U146" s="1366"/>
      <c r="V146" s="1366"/>
      <c r="W146" s="1366"/>
      <c r="X146" s="1366"/>
      <c r="Y146" s="1636"/>
      <c r="Z146" s="1366"/>
      <c r="AA146" s="1366"/>
      <c r="AB146" s="544"/>
      <c r="AC146" s="1366"/>
      <c r="AD146" s="1366"/>
      <c r="AE146" s="1366"/>
      <c r="AF146" s="1366"/>
      <c r="AG146" s="1366"/>
      <c r="AH146" s="1632"/>
      <c r="AI146" s="622"/>
      <c r="AJ146" s="622"/>
      <c r="AK146" s="622"/>
      <c r="AL146" s="622"/>
      <c r="AM146" s="1641">
        <v>11</v>
      </c>
    </row>
    <row s="1641" customFormat="1" customHeight="1" ht="11.549999999999999">
      <c r="A147" s="987"/>
      <c r="B147" s="987"/>
      <c r="C147" s="987"/>
      <c r="D147" s="987"/>
      <c r="E147" s="987"/>
      <c r="F147" s="1636"/>
      <c r="G147" s="1636"/>
      <c r="H147" s="351"/>
      <c r="N147" s="1641"/>
      <c r="O147" s="1641"/>
      <c r="P147" s="1366"/>
      <c r="R147" s="1366"/>
      <c r="S147" s="1636"/>
      <c r="T147" s="1636"/>
      <c r="U147" s="1366"/>
      <c r="V147" s="1366"/>
      <c r="W147" s="1366"/>
      <c r="X147" s="1366"/>
      <c r="Y147" s="1636"/>
      <c r="Z147" s="1366"/>
      <c r="AA147" s="1366"/>
      <c r="AB147" s="544"/>
      <c r="AC147" s="1366"/>
      <c r="AD147" s="1366"/>
      <c r="AE147" s="1366"/>
      <c r="AF147" s="1366"/>
      <c r="AG147" s="1366"/>
      <c r="AH147" s="1632"/>
      <c r="AI147" s="622"/>
      <c r="AJ147" s="622"/>
      <c r="AK147" s="622"/>
      <c r="AL147" s="622"/>
      <c r="AM147" s="1641">
        <v>11</v>
      </c>
    </row>
    <row s="1641" customFormat="1" customHeight="1" ht="11.549999999999999">
      <c r="A148" s="987"/>
      <c r="B148" s="987"/>
      <c r="C148" s="987"/>
      <c r="D148" s="987"/>
      <c r="E148" s="987"/>
      <c r="F148" s="1636"/>
      <c r="G148" s="1636"/>
      <c r="H148" s="351"/>
      <c r="N148" s="1641"/>
      <c r="O148" s="1641"/>
      <c r="P148" s="1366"/>
      <c r="R148" s="1366"/>
      <c r="S148" s="1636"/>
      <c r="T148" s="1636"/>
      <c r="U148" s="1366"/>
      <c r="V148" s="1366"/>
      <c r="W148" s="1366"/>
      <c r="X148" s="1366"/>
      <c r="Y148" s="1636"/>
      <c r="Z148" s="1366"/>
      <c r="AA148" s="1366"/>
      <c r="AB148" s="544"/>
      <c r="AC148" s="1366"/>
      <c r="AD148" s="1366"/>
      <c r="AE148" s="1366"/>
      <c r="AF148" s="1366"/>
      <c r="AG148" s="1366"/>
      <c r="AH148" s="1632"/>
      <c r="AI148" s="622"/>
      <c r="AJ148" s="622"/>
      <c r="AK148" s="622"/>
      <c r="AL148" s="622"/>
      <c r="AM148" s="1641">
        <v>11</v>
      </c>
    </row>
    <row s="1641" customFormat="1" customHeight="1" ht="11.549999999999999">
      <c r="A149" s="987"/>
      <c r="B149" s="987"/>
      <c r="C149" s="987"/>
      <c r="D149" s="987"/>
      <c r="E149" s="987"/>
      <c r="F149" s="1636"/>
      <c r="G149" s="1636"/>
      <c r="H149" s="351"/>
      <c r="N149" s="1641"/>
      <c r="O149" s="1641"/>
      <c r="P149" s="1366"/>
      <c r="R149" s="1366"/>
      <c r="S149" s="1636"/>
      <c r="T149" s="1636"/>
      <c r="U149" s="1366"/>
      <c r="V149" s="1366"/>
      <c r="W149" s="1366"/>
      <c r="X149" s="1366"/>
      <c r="Y149" s="1636"/>
      <c r="Z149" s="1366"/>
      <c r="AA149" s="1366"/>
      <c r="AB149" s="544"/>
      <c r="AC149" s="1366"/>
      <c r="AD149" s="1366"/>
      <c r="AE149" s="1366"/>
      <c r="AF149" s="1366"/>
      <c r="AG149" s="1366"/>
      <c r="AH149" s="1632"/>
      <c r="AI149" s="622"/>
      <c r="AJ149" s="622"/>
      <c r="AK149" s="622"/>
      <c r="AL149" s="622"/>
      <c r="AM149" s="1641">
        <v>11</v>
      </c>
    </row>
    <row s="1641" customFormat="1" customHeight="1" ht="11.549999999999999">
      <c r="A150" s="987"/>
      <c r="B150" s="987"/>
      <c r="C150" s="987"/>
      <c r="D150" s="987"/>
      <c r="E150" s="987"/>
      <c r="F150" s="1636"/>
      <c r="G150" s="1636"/>
      <c r="H150" s="351"/>
      <c r="N150" s="1641"/>
      <c r="O150" s="1641"/>
      <c r="P150" s="1366"/>
      <c r="R150" s="1366"/>
      <c r="S150" s="1636"/>
      <c r="T150" s="1636"/>
      <c r="U150" s="1366"/>
      <c r="V150" s="1366"/>
      <c r="W150" s="1366"/>
      <c r="X150" s="1366"/>
      <c r="Y150" s="1636"/>
      <c r="Z150" s="1366"/>
      <c r="AA150" s="1366"/>
      <c r="AB150" s="544"/>
      <c r="AC150" s="1366"/>
      <c r="AD150" s="1366"/>
      <c r="AE150" s="1366"/>
      <c r="AF150" s="1366"/>
      <c r="AG150" s="1366"/>
      <c r="AH150" s="1632"/>
      <c r="AI150" s="622"/>
      <c r="AJ150" s="622"/>
      <c r="AK150" s="622"/>
      <c r="AL150" s="622"/>
      <c r="AM150" s="1641">
        <v>11</v>
      </c>
    </row>
    <row s="1641" customFormat="1" customHeight="1" ht="11.549999999999999">
      <c r="A151" s="987"/>
      <c r="B151" s="987"/>
      <c r="C151" s="987"/>
      <c r="D151" s="987"/>
      <c r="E151" s="987"/>
      <c r="F151" s="1636"/>
      <c r="G151" s="1636"/>
      <c r="H151" s="351"/>
      <c r="N151" s="1641"/>
      <c r="O151" s="1641"/>
      <c r="P151" s="1366"/>
      <c r="R151" s="1366"/>
      <c r="S151" s="1636"/>
      <c r="T151" s="1636"/>
      <c r="U151" s="1366"/>
      <c r="V151" s="1366"/>
      <c r="W151" s="1366"/>
      <c r="X151" s="1366"/>
      <c r="Y151" s="1636"/>
      <c r="Z151" s="1366"/>
      <c r="AA151" s="1366"/>
      <c r="AB151" s="544"/>
      <c r="AC151" s="1366"/>
      <c r="AD151" s="1366"/>
      <c r="AE151" s="1366"/>
      <c r="AF151" s="1366"/>
      <c r="AG151" s="1366"/>
      <c r="AH151" s="1632"/>
      <c r="AI151" s="622"/>
      <c r="AJ151" s="622"/>
      <c r="AK151" s="622"/>
      <c r="AL151" s="622"/>
      <c r="AM151" s="1641">
        <v>11</v>
      </c>
    </row>
    <row s="1641" customFormat="1" customHeight="1" ht="11.549999999999999">
      <c r="A152" s="987"/>
      <c r="B152" s="987"/>
      <c r="C152" s="987"/>
      <c r="D152" s="987"/>
      <c r="E152" s="987"/>
      <c r="F152" s="1636"/>
      <c r="G152" s="1636"/>
      <c r="H152" s="351"/>
      <c r="N152" s="1641"/>
      <c r="O152" s="1641"/>
      <c r="P152" s="1366"/>
      <c r="R152" s="1366"/>
      <c r="S152" s="1636"/>
      <c r="T152" s="1636"/>
      <c r="U152" s="1366"/>
      <c r="V152" s="1366"/>
      <c r="W152" s="1366"/>
      <c r="X152" s="1366"/>
      <c r="Y152" s="1636"/>
      <c r="Z152" s="1366"/>
      <c r="AA152" s="1366"/>
      <c r="AB152" s="544"/>
      <c r="AC152" s="1366"/>
      <c r="AD152" s="1366"/>
      <c r="AE152" s="1366"/>
      <c r="AF152" s="1366"/>
      <c r="AG152" s="1366"/>
      <c r="AH152" s="1632"/>
      <c r="AI152" s="622"/>
      <c r="AJ152" s="622"/>
      <c r="AK152" s="622"/>
      <c r="AL152" s="622"/>
      <c r="AM152" s="1641">
        <v>11</v>
      </c>
    </row>
    <row s="1641" customFormat="1" customHeight="1" ht="11.549999999999999">
      <c r="A153" s="987"/>
      <c r="B153" s="987"/>
      <c r="C153" s="987"/>
      <c r="D153" s="987"/>
      <c r="E153" s="987"/>
      <c r="F153" s="1636"/>
      <c r="G153" s="1636"/>
      <c r="H153" s="351"/>
      <c r="N153" s="1641"/>
      <c r="O153" s="1641"/>
      <c r="P153" s="1366"/>
      <c r="R153" s="1366"/>
      <c r="S153" s="1636"/>
      <c r="T153" s="1636"/>
      <c r="U153" s="1366"/>
      <c r="V153" s="1366"/>
      <c r="W153" s="1366"/>
      <c r="X153" s="1366"/>
      <c r="Y153" s="1636"/>
      <c r="Z153" s="1366"/>
      <c r="AA153" s="1366"/>
      <c r="AB153" s="544"/>
      <c r="AC153" s="1366"/>
      <c r="AD153" s="1366"/>
      <c r="AE153" s="1366"/>
      <c r="AF153" s="1366"/>
      <c r="AG153" s="1366"/>
      <c r="AH153" s="1632"/>
      <c r="AI153" s="622"/>
      <c r="AJ153" s="622"/>
      <c r="AK153" s="622"/>
      <c r="AL153" s="622"/>
      <c r="AM153" s="1641">
        <v>11</v>
      </c>
    </row>
    <row s="1641" customFormat="1" customHeight="1" ht="11.549999999999999">
      <c r="A154" s="987"/>
      <c r="B154" s="987"/>
      <c r="C154" s="987"/>
      <c r="D154" s="987"/>
      <c r="E154" s="987"/>
      <c r="F154" s="1636"/>
      <c r="G154" s="1636"/>
      <c r="H154" s="351"/>
      <c r="N154" s="1641"/>
      <c r="O154" s="1641"/>
      <c r="P154" s="1366"/>
      <c r="R154" s="1366"/>
      <c r="S154" s="1636"/>
      <c r="T154" s="1636"/>
      <c r="U154" s="1366"/>
      <c r="V154" s="1366"/>
      <c r="W154" s="1366"/>
      <c r="X154" s="1366"/>
      <c r="Y154" s="1636"/>
      <c r="Z154" s="1366"/>
      <c r="AA154" s="1366"/>
      <c r="AB154" s="544"/>
      <c r="AC154" s="1366"/>
      <c r="AD154" s="1366"/>
      <c r="AE154" s="1366"/>
      <c r="AF154" s="1366"/>
      <c r="AG154" s="1366"/>
      <c r="AH154" s="1632"/>
      <c r="AI154" s="622"/>
      <c r="AJ154" s="622"/>
      <c r="AK154" s="622"/>
      <c r="AL154" s="622"/>
      <c r="AM154" s="1641">
        <v>11</v>
      </c>
    </row>
    <row s="1641" customFormat="1" customHeight="1" ht="11.549999999999999">
      <c r="A155" s="987"/>
      <c r="B155" s="987"/>
      <c r="C155" s="987"/>
      <c r="D155" s="987"/>
      <c r="E155" s="987"/>
      <c r="F155" s="1636"/>
      <c r="G155" s="1636"/>
      <c r="H155" s="351"/>
      <c r="N155" s="1641"/>
      <c r="O155" s="1641"/>
      <c r="P155" s="1366"/>
      <c r="R155" s="1366"/>
      <c r="S155" s="1636"/>
      <c r="T155" s="1636"/>
      <c r="U155" s="1366"/>
      <c r="V155" s="1366"/>
      <c r="W155" s="1366"/>
      <c r="X155" s="1366"/>
      <c r="Y155" s="1636"/>
      <c r="Z155" s="1366"/>
      <c r="AA155" s="1366"/>
      <c r="AB155" s="544"/>
      <c r="AC155" s="1366"/>
      <c r="AD155" s="1366"/>
      <c r="AE155" s="1366"/>
      <c r="AF155" s="1366"/>
      <c r="AG155" s="1366"/>
      <c r="AH155" s="1632"/>
      <c r="AI155" s="622"/>
      <c r="AJ155" s="622"/>
      <c r="AK155" s="622"/>
      <c r="AL155" s="622"/>
      <c r="AM155" s="1641">
        <v>11</v>
      </c>
    </row>
    <row s="1641" customFormat="1" customHeight="1" ht="11.549999999999999">
      <c r="A156" s="987"/>
      <c r="B156" s="987"/>
      <c r="C156" s="987"/>
      <c r="D156" s="987"/>
      <c r="E156" s="987"/>
      <c r="F156" s="1636"/>
      <c r="G156" s="1636"/>
      <c r="H156" s="351"/>
      <c r="N156" s="1641"/>
      <c r="O156" s="1641"/>
      <c r="P156" s="1366"/>
      <c r="R156" s="1366"/>
      <c r="S156" s="1636"/>
      <c r="T156" s="1636"/>
      <c r="U156" s="1366"/>
      <c r="V156" s="1366"/>
      <c r="W156" s="1366"/>
      <c r="X156" s="1366"/>
      <c r="Y156" s="1636"/>
      <c r="Z156" s="1366"/>
      <c r="AA156" s="1366"/>
      <c r="AB156" s="544"/>
      <c r="AC156" s="1366"/>
      <c r="AD156" s="1366"/>
      <c r="AE156" s="1366"/>
      <c r="AF156" s="1366"/>
      <c r="AG156" s="1366"/>
      <c r="AH156" s="1632"/>
      <c r="AI156" s="622"/>
      <c r="AJ156" s="622"/>
      <c r="AK156" s="622"/>
      <c r="AL156" s="622"/>
      <c r="AM156" s="1641">
        <v>11</v>
      </c>
    </row>
    <row s="1641" customFormat="1" customHeight="1" ht="11.549999999999999">
      <c r="A157" s="987"/>
      <c r="B157" s="987"/>
      <c r="C157" s="987"/>
      <c r="D157" s="987"/>
      <c r="E157" s="987"/>
      <c r="F157" s="1636"/>
      <c r="G157" s="1636"/>
      <c r="H157" s="351"/>
      <c r="N157" s="1641"/>
      <c r="O157" s="1641"/>
      <c r="P157" s="1366"/>
      <c r="R157" s="1366"/>
      <c r="S157" s="1636"/>
      <c r="T157" s="1636"/>
      <c r="U157" s="1366"/>
      <c r="V157" s="1366"/>
      <c r="W157" s="1366"/>
      <c r="X157" s="1366"/>
      <c r="Y157" s="1636"/>
      <c r="Z157" s="1366"/>
      <c r="AA157" s="1366"/>
      <c r="AB157" s="544"/>
      <c r="AC157" s="1366"/>
      <c r="AD157" s="1366"/>
      <c r="AE157" s="1366"/>
      <c r="AF157" s="1366"/>
      <c r="AG157" s="1366"/>
      <c r="AH157" s="1632"/>
      <c r="AI157" s="622"/>
      <c r="AJ157" s="622"/>
      <c r="AK157" s="622"/>
      <c r="AL157" s="622"/>
      <c r="AM157" s="1641">
        <v>11</v>
      </c>
    </row>
    <row s="1641" customFormat="1" customHeight="1" ht="11.549999999999999">
      <c r="A158" s="987"/>
      <c r="B158" s="987"/>
      <c r="C158" s="987"/>
      <c r="D158" s="987"/>
      <c r="E158" s="987"/>
      <c r="F158" s="1636"/>
      <c r="G158" s="1636"/>
      <c r="H158" s="351"/>
      <c r="N158" s="1641"/>
      <c r="O158" s="1641"/>
      <c r="P158" s="1366"/>
      <c r="R158" s="1366"/>
      <c r="S158" s="1636"/>
      <c r="T158" s="1636"/>
      <c r="U158" s="1366"/>
      <c r="V158" s="1366"/>
      <c r="W158" s="1366"/>
      <c r="X158" s="1366"/>
      <c r="Y158" s="1636"/>
      <c r="Z158" s="1366"/>
      <c r="AA158" s="1366"/>
      <c r="AB158" s="544"/>
      <c r="AC158" s="1366"/>
      <c r="AD158" s="1366"/>
      <c r="AE158" s="1366"/>
      <c r="AF158" s="1366"/>
      <c r="AG158" s="1366"/>
      <c r="AH158" s="1632"/>
      <c r="AI158" s="622"/>
      <c r="AJ158" s="622"/>
      <c r="AK158" s="622"/>
      <c r="AL158" s="622"/>
      <c r="AM158" s="1641">
        <v>11</v>
      </c>
    </row>
    <row s="1641" customFormat="1" customHeight="1" ht="11.549999999999999">
      <c r="A159" s="987"/>
      <c r="B159" s="987"/>
      <c r="C159" s="987"/>
      <c r="D159" s="987"/>
      <c r="E159" s="987"/>
      <c r="F159" s="1636"/>
      <c r="G159" s="1636"/>
      <c r="H159" s="351"/>
      <c r="N159" s="1641"/>
      <c r="O159" s="1641"/>
      <c r="P159" s="1366"/>
      <c r="R159" s="1366"/>
      <c r="S159" s="1636"/>
      <c r="T159" s="1636"/>
      <c r="U159" s="1366"/>
      <c r="V159" s="1366"/>
      <c r="W159" s="1366"/>
      <c r="X159" s="1366"/>
      <c r="Y159" s="1636"/>
      <c r="Z159" s="1366"/>
      <c r="AA159" s="1366"/>
      <c r="AB159" s="544"/>
      <c r="AC159" s="1366"/>
      <c r="AD159" s="1366"/>
      <c r="AE159" s="1366"/>
      <c r="AF159" s="1366"/>
      <c r="AG159" s="1366"/>
      <c r="AH159" s="1632"/>
      <c r="AI159" s="622"/>
      <c r="AJ159" s="622"/>
      <c r="AK159" s="622"/>
      <c r="AL159" s="622"/>
      <c r="AM159" s="1641">
        <v>11</v>
      </c>
    </row>
    <row s="1641" customFormat="1" customHeight="1" ht="11.549999999999999">
      <c r="A160" s="987"/>
      <c r="B160" s="987"/>
      <c r="C160" s="987"/>
      <c r="D160" s="987"/>
      <c r="E160" s="987"/>
      <c r="F160" s="1636"/>
      <c r="G160" s="1636"/>
      <c r="H160" s="351"/>
      <c r="N160" s="1641"/>
      <c r="O160" s="1641"/>
      <c r="P160" s="1366"/>
      <c r="R160" s="1366"/>
      <c r="S160" s="1636"/>
      <c r="T160" s="1636"/>
      <c r="U160" s="1366"/>
      <c r="V160" s="1366"/>
      <c r="W160" s="1366"/>
      <c r="X160" s="1366"/>
      <c r="Y160" s="1636"/>
      <c r="Z160" s="1366"/>
      <c r="AA160" s="1366"/>
      <c r="AB160" s="544"/>
      <c r="AC160" s="1366"/>
      <c r="AD160" s="1366"/>
      <c r="AE160" s="1366"/>
      <c r="AF160" s="1366"/>
      <c r="AG160" s="1366"/>
      <c r="AH160" s="1632"/>
      <c r="AI160" s="622"/>
      <c r="AJ160" s="622"/>
      <c r="AK160" s="622"/>
      <c r="AL160" s="622"/>
      <c r="AM160" s="1641">
        <v>11</v>
      </c>
    </row>
    <row s="1641" customFormat="1" customHeight="1" ht="11.549999999999999">
      <c r="A161" s="987"/>
      <c r="B161" s="987"/>
      <c r="C161" s="987"/>
      <c r="D161" s="987"/>
      <c r="E161" s="987"/>
      <c r="F161" s="1636"/>
      <c r="G161" s="1636"/>
      <c r="H161" s="351"/>
      <c r="N161" s="1641"/>
      <c r="O161" s="1641"/>
      <c r="P161" s="1366"/>
      <c r="R161" s="1366"/>
      <c r="S161" s="1636"/>
      <c r="T161" s="1636"/>
      <c r="U161" s="1366"/>
      <c r="V161" s="1366"/>
      <c r="W161" s="1366"/>
      <c r="X161" s="1366"/>
      <c r="Y161" s="1636"/>
      <c r="Z161" s="1366"/>
      <c r="AA161" s="1366"/>
      <c r="AB161" s="544"/>
      <c r="AC161" s="1366"/>
      <c r="AD161" s="1366"/>
      <c r="AE161" s="1366"/>
      <c r="AF161" s="1366"/>
      <c r="AG161" s="1366"/>
      <c r="AH161" s="1632"/>
      <c r="AI161" s="622"/>
      <c r="AJ161" s="622"/>
      <c r="AK161" s="622"/>
      <c r="AL161" s="622"/>
      <c r="AM161" s="1641">
        <v>11</v>
      </c>
    </row>
    <row s="1641" customFormat="1" customHeight="1" ht="11.549999999999999">
      <c r="A162" s="987"/>
      <c r="B162" s="987"/>
      <c r="C162" s="987"/>
      <c r="D162" s="987"/>
      <c r="E162" s="987"/>
      <c r="F162" s="1636"/>
      <c r="G162" s="1636"/>
      <c r="H162" s="351"/>
      <c r="N162" s="1641"/>
      <c r="O162" s="1641"/>
      <c r="P162" s="1366"/>
      <c r="R162" s="1366"/>
      <c r="S162" s="1636"/>
      <c r="T162" s="1636"/>
      <c r="U162" s="1366"/>
      <c r="V162" s="1366"/>
      <c r="W162" s="1366"/>
      <c r="X162" s="1366"/>
      <c r="Y162" s="1636"/>
      <c r="Z162" s="1366"/>
      <c r="AA162" s="1366"/>
      <c r="AB162" s="544"/>
      <c r="AC162" s="1366"/>
      <c r="AD162" s="1366"/>
      <c r="AE162" s="1366"/>
      <c r="AF162" s="1366"/>
      <c r="AG162" s="1366"/>
      <c r="AH162" s="1632"/>
      <c r="AI162" s="622"/>
      <c r="AJ162" s="622"/>
      <c r="AK162" s="622"/>
      <c r="AL162" s="622"/>
      <c r="AM162" s="1641">
        <v>11</v>
      </c>
    </row>
    <row s="1641" customFormat="1" customHeight="1" ht="11.549999999999999">
      <c r="A163" s="987"/>
      <c r="B163" s="987"/>
      <c r="C163" s="987"/>
      <c r="D163" s="987"/>
      <c r="E163" s="987"/>
      <c r="F163" s="1636"/>
      <c r="G163" s="1636"/>
      <c r="H163" s="351"/>
      <c r="N163" s="1641"/>
      <c r="O163" s="1641"/>
      <c r="P163" s="1366"/>
      <c r="R163" s="1366"/>
      <c r="S163" s="1636"/>
      <c r="T163" s="1636"/>
      <c r="U163" s="1366"/>
      <c r="V163" s="1366"/>
      <c r="W163" s="1366"/>
      <c r="X163" s="1366"/>
      <c r="Y163" s="1636"/>
      <c r="Z163" s="1366"/>
      <c r="AA163" s="1366"/>
      <c r="AB163" s="544"/>
      <c r="AC163" s="1366"/>
      <c r="AD163" s="1366"/>
      <c r="AE163" s="1366"/>
      <c r="AF163" s="1366"/>
      <c r="AG163" s="1366"/>
      <c r="AH163" s="1632"/>
      <c r="AI163" s="622"/>
      <c r="AJ163" s="622"/>
      <c r="AK163" s="622"/>
      <c r="AL163" s="622"/>
      <c r="AM163" s="1641">
        <v>11</v>
      </c>
    </row>
    <row s="1641" customFormat="1" customHeight="1" ht="11.549999999999999">
      <c r="A164" s="987"/>
      <c r="B164" s="987"/>
      <c r="C164" s="987"/>
      <c r="D164" s="987"/>
      <c r="E164" s="987"/>
      <c r="F164" s="1636"/>
      <c r="G164" s="1636"/>
      <c r="H164" s="351"/>
      <c r="N164" s="1641"/>
      <c r="O164" s="1641"/>
      <c r="P164" s="1366"/>
      <c r="R164" s="1366"/>
      <c r="S164" s="1636"/>
      <c r="T164" s="1636"/>
      <c r="U164" s="1366"/>
      <c r="V164" s="1366"/>
      <c r="W164" s="1366"/>
      <c r="X164" s="1366"/>
      <c r="Y164" s="1636"/>
      <c r="Z164" s="1366"/>
      <c r="AA164" s="1366"/>
      <c r="AB164" s="544"/>
      <c r="AC164" s="1366"/>
      <c r="AD164" s="1366"/>
      <c r="AE164" s="1366"/>
      <c r="AF164" s="1366"/>
      <c r="AG164" s="1366"/>
      <c r="AH164" s="1632"/>
      <c r="AI164" s="622"/>
      <c r="AJ164" s="622"/>
      <c r="AK164" s="622"/>
      <c r="AL164" s="622"/>
      <c r="AM164" s="1641">
        <v>11</v>
      </c>
    </row>
    <row s="1641" customFormat="1" customHeight="1" ht="11.549999999999999">
      <c r="A165" s="987"/>
      <c r="B165" s="987"/>
      <c r="C165" s="987"/>
      <c r="D165" s="987"/>
      <c r="E165" s="987"/>
      <c r="F165" s="1636"/>
      <c r="G165" s="1636"/>
      <c r="H165" s="351"/>
      <c r="N165" s="1641"/>
      <c r="O165" s="1641"/>
      <c r="P165" s="1366"/>
      <c r="R165" s="1366"/>
      <c r="S165" s="1636"/>
      <c r="T165" s="1636"/>
      <c r="U165" s="1366"/>
      <c r="V165" s="1366"/>
      <c r="W165" s="1366"/>
      <c r="X165" s="1366"/>
      <c r="Y165" s="1636"/>
      <c r="Z165" s="1366"/>
      <c r="AA165" s="1366"/>
      <c r="AB165" s="544"/>
      <c r="AC165" s="1366"/>
      <c r="AD165" s="1366"/>
      <c r="AE165" s="1366"/>
      <c r="AF165" s="1366"/>
      <c r="AG165" s="1366"/>
      <c r="AH165" s="1632"/>
      <c r="AI165" s="622"/>
      <c r="AJ165" s="622"/>
      <c r="AK165" s="622"/>
      <c r="AL165" s="622"/>
      <c r="AM165" s="1641">
        <v>11</v>
      </c>
    </row>
    <row s="1641" customFormat="1" customHeight="1" ht="11.549999999999999">
      <c r="A166" s="987"/>
      <c r="B166" s="987"/>
      <c r="C166" s="987"/>
      <c r="D166" s="987"/>
      <c r="E166" s="987"/>
      <c r="F166" s="1636"/>
      <c r="G166" s="1636"/>
      <c r="H166" s="351"/>
      <c r="N166" s="1641"/>
      <c r="O166" s="1641"/>
      <c r="P166" s="1366"/>
      <c r="R166" s="1366"/>
      <c r="S166" s="1636"/>
      <c r="T166" s="1636"/>
      <c r="U166" s="1366"/>
      <c r="V166" s="1366"/>
      <c r="W166" s="1366"/>
      <c r="X166" s="1366"/>
      <c r="Y166" s="1636"/>
      <c r="Z166" s="1366"/>
      <c r="AA166" s="1366"/>
      <c r="AB166" s="544"/>
      <c r="AC166" s="1366"/>
      <c r="AD166" s="1366"/>
      <c r="AE166" s="1366"/>
      <c r="AF166" s="1366"/>
      <c r="AG166" s="1366"/>
      <c r="AH166" s="1632"/>
      <c r="AI166" s="622"/>
      <c r="AJ166" s="622"/>
      <c r="AK166" s="622"/>
      <c r="AL166" s="622"/>
      <c r="AM166" s="1641">
        <v>11</v>
      </c>
    </row>
    <row s="1641" customFormat="1" customHeight="1" ht="11.549999999999999">
      <c r="A167" s="987"/>
      <c r="B167" s="987"/>
      <c r="C167" s="987"/>
      <c r="D167" s="987"/>
      <c r="E167" s="987"/>
      <c r="F167" s="1636"/>
      <c r="G167" s="1636"/>
      <c r="H167" s="351"/>
      <c r="N167" s="1641"/>
      <c r="O167" s="1641"/>
      <c r="P167" s="1366"/>
      <c r="R167" s="1366"/>
      <c r="S167" s="1636"/>
      <c r="T167" s="1636"/>
      <c r="U167" s="1366"/>
      <c r="V167" s="1366"/>
      <c r="W167" s="1366"/>
      <c r="X167" s="1366"/>
      <c r="Y167" s="1636"/>
      <c r="Z167" s="1366"/>
      <c r="AA167" s="1366"/>
      <c r="AB167" s="544"/>
      <c r="AC167" s="1366"/>
      <c r="AD167" s="1366"/>
      <c r="AE167" s="1366"/>
      <c r="AF167" s="1366"/>
      <c r="AG167" s="1366"/>
      <c r="AH167" s="1632"/>
      <c r="AI167" s="622"/>
      <c r="AJ167" s="622"/>
      <c r="AK167" s="622"/>
      <c r="AL167" s="622"/>
      <c r="AM167" s="1641">
        <v>11</v>
      </c>
    </row>
    <row s="1641" customFormat="1" customHeight="1" ht="11.549999999999999">
      <c r="A168" s="987"/>
      <c r="B168" s="987"/>
      <c r="C168" s="987"/>
      <c r="D168" s="987"/>
      <c r="E168" s="987"/>
      <c r="F168" s="1636"/>
      <c r="G168" s="1636"/>
      <c r="H168" s="351"/>
      <c r="N168" s="1641"/>
      <c r="O168" s="1641"/>
      <c r="P168" s="1366"/>
      <c r="R168" s="1366"/>
      <c r="S168" s="1636"/>
      <c r="T168" s="1636"/>
      <c r="U168" s="1366"/>
      <c r="V168" s="1366"/>
      <c r="W168" s="1366"/>
      <c r="X168" s="1366"/>
      <c r="Y168" s="1636"/>
      <c r="Z168" s="1366"/>
      <c r="AA168" s="1366"/>
      <c r="AB168" s="544"/>
      <c r="AC168" s="1366"/>
      <c r="AD168" s="1366"/>
      <c r="AE168" s="1366"/>
      <c r="AF168" s="1366"/>
      <c r="AG168" s="1366"/>
      <c r="AH168" s="1632"/>
      <c r="AI168" s="622"/>
      <c r="AJ168" s="622"/>
      <c r="AK168" s="622"/>
      <c r="AL168" s="622"/>
      <c r="AM168" s="1641">
        <v>11</v>
      </c>
    </row>
    <row s="1641" customFormat="1" customHeight="1" ht="11.549999999999999">
      <c r="A169" s="987"/>
      <c r="B169" s="987"/>
      <c r="C169" s="987"/>
      <c r="D169" s="987"/>
      <c r="E169" s="987"/>
      <c r="F169" s="1636"/>
      <c r="G169" s="1636"/>
      <c r="H169" s="351"/>
      <c r="N169" s="1641"/>
      <c r="O169" s="1641"/>
      <c r="P169" s="1366"/>
      <c r="R169" s="1366"/>
      <c r="S169" s="1636"/>
      <c r="T169" s="1636"/>
      <c r="U169" s="1366"/>
      <c r="V169" s="1366"/>
      <c r="W169" s="1366"/>
      <c r="X169" s="1366"/>
      <c r="Y169" s="1636"/>
      <c r="Z169" s="1366"/>
      <c r="AA169" s="1366"/>
      <c r="AB169" s="544"/>
      <c r="AC169" s="1366"/>
      <c r="AD169" s="1366"/>
      <c r="AE169" s="1366"/>
      <c r="AF169" s="1366"/>
      <c r="AG169" s="1366"/>
      <c r="AH169" s="1632"/>
      <c r="AI169" s="622"/>
      <c r="AJ169" s="622"/>
      <c r="AK169" s="622"/>
      <c r="AL169" s="622"/>
      <c r="AM169" s="1641">
        <v>11</v>
      </c>
    </row>
    <row s="1641" customFormat="1" customHeight="1" ht="11.549999999999999">
      <c r="A170" s="987"/>
      <c r="B170" s="987"/>
      <c r="C170" s="987"/>
      <c r="D170" s="987"/>
      <c r="E170" s="987"/>
      <c r="F170" s="1636"/>
      <c r="G170" s="1636"/>
      <c r="H170" s="351"/>
      <c r="N170" s="1641"/>
      <c r="O170" s="1641"/>
      <c r="P170" s="1366"/>
      <c r="R170" s="1366"/>
      <c r="S170" s="1636"/>
      <c r="T170" s="1636"/>
      <c r="U170" s="1366"/>
      <c r="V170" s="1366"/>
      <c r="W170" s="1366"/>
      <c r="X170" s="1366"/>
      <c r="Y170" s="1636"/>
      <c r="Z170" s="1366"/>
      <c r="AA170" s="1366"/>
      <c r="AB170" s="544"/>
      <c r="AC170" s="1366"/>
      <c r="AD170" s="1366"/>
      <c r="AE170" s="1366"/>
      <c r="AF170" s="1366"/>
      <c r="AG170" s="1366"/>
      <c r="AH170" s="1632"/>
      <c r="AI170" s="622"/>
      <c r="AJ170" s="622"/>
      <c r="AK170" s="622"/>
      <c r="AL170" s="622"/>
      <c r="AM170" s="1641">
        <v>11</v>
      </c>
    </row>
    <row s="1641" customFormat="1" customHeight="1" ht="11.549999999999999">
      <c r="A171" s="987"/>
      <c r="B171" s="987"/>
      <c r="C171" s="987"/>
      <c r="D171" s="987"/>
      <c r="E171" s="987"/>
      <c r="F171" s="1636"/>
      <c r="G171" s="1636"/>
      <c r="H171" s="351"/>
      <c r="N171" s="1641"/>
      <c r="O171" s="1641"/>
      <c r="P171" s="1366"/>
      <c r="R171" s="1366"/>
      <c r="S171" s="1636"/>
      <c r="T171" s="1636"/>
      <c r="U171" s="1366"/>
      <c r="V171" s="1366"/>
      <c r="W171" s="1366"/>
      <c r="X171" s="1366"/>
      <c r="Y171" s="1636"/>
      <c r="Z171" s="1366"/>
      <c r="AA171" s="1366"/>
      <c r="AB171" s="544"/>
      <c r="AC171" s="1366"/>
      <c r="AD171" s="1366"/>
      <c r="AE171" s="1366"/>
      <c r="AF171" s="1366"/>
      <c r="AG171" s="1366"/>
      <c r="AH171" s="1632"/>
      <c r="AI171" s="622"/>
      <c r="AJ171" s="622"/>
      <c r="AK171" s="622"/>
      <c r="AL171" s="622"/>
      <c r="AM171" s="1641">
        <v>11</v>
      </c>
    </row>
    <row s="1641" customFormat="1" customHeight="1" ht="11.549999999999999">
      <c r="A172" s="987"/>
      <c r="B172" s="987"/>
      <c r="C172" s="987"/>
      <c r="D172" s="987"/>
      <c r="E172" s="987"/>
      <c r="F172" s="1636"/>
      <c r="G172" s="1636"/>
      <c r="H172" s="351"/>
      <c r="N172" s="1641"/>
      <c r="O172" s="1641"/>
      <c r="P172" s="1366"/>
      <c r="R172" s="1366"/>
      <c r="S172" s="1636"/>
      <c r="T172" s="1636"/>
      <c r="U172" s="1366"/>
      <c r="V172" s="1366"/>
      <c r="W172" s="1366"/>
      <c r="X172" s="1366"/>
      <c r="Y172" s="1636"/>
      <c r="Z172" s="1366"/>
      <c r="AA172" s="1366"/>
      <c r="AB172" s="544"/>
      <c r="AC172" s="1366"/>
      <c r="AD172" s="1366"/>
      <c r="AE172" s="1366"/>
      <c r="AF172" s="1366"/>
      <c r="AG172" s="1366"/>
      <c r="AH172" s="1632"/>
      <c r="AI172" s="622"/>
      <c r="AJ172" s="622"/>
      <c r="AK172" s="622"/>
      <c r="AL172" s="622"/>
      <c r="AM172" s="1641">
        <v>11</v>
      </c>
    </row>
    <row s="1641" customFormat="1" customHeight="1" ht="11.549999999999999">
      <c r="A173" s="987"/>
      <c r="B173" s="987"/>
      <c r="C173" s="987"/>
      <c r="D173" s="987"/>
      <c r="E173" s="987"/>
      <c r="F173" s="1636"/>
      <c r="G173" s="1636"/>
      <c r="H173" s="351"/>
      <c r="N173" s="1641"/>
      <c r="O173" s="1641"/>
      <c r="P173" s="1366"/>
      <c r="R173" s="1366"/>
      <c r="S173" s="1636"/>
      <c r="T173" s="1636"/>
      <c r="U173" s="1366"/>
      <c r="V173" s="1366"/>
      <c r="W173" s="1366"/>
      <c r="X173" s="1366"/>
      <c r="Y173" s="1636"/>
      <c r="Z173" s="1366"/>
      <c r="AA173" s="1366"/>
      <c r="AB173" s="544"/>
      <c r="AC173" s="1366"/>
      <c r="AD173" s="1366"/>
      <c r="AE173" s="1366"/>
      <c r="AF173" s="1366"/>
      <c r="AG173" s="1366"/>
      <c r="AH173" s="1632"/>
      <c r="AI173" s="622"/>
      <c r="AJ173" s="622"/>
      <c r="AK173" s="622"/>
      <c r="AL173" s="622"/>
      <c r="AM173" s="1641">
        <v>11</v>
      </c>
    </row>
    <row s="1641" customFormat="1" customHeight="1" ht="11.549999999999999">
      <c r="A174" s="987"/>
      <c r="B174" s="987"/>
      <c r="C174" s="987"/>
      <c r="D174" s="987"/>
      <c r="E174" s="987"/>
      <c r="F174" s="1636"/>
      <c r="G174" s="1636"/>
      <c r="H174" s="351"/>
      <c r="N174" s="1641"/>
      <c r="O174" s="1641"/>
      <c r="P174" s="1366"/>
      <c r="R174" s="1366"/>
      <c r="S174" s="1636"/>
      <c r="T174" s="1636"/>
      <c r="U174" s="1366"/>
      <c r="V174" s="1366"/>
      <c r="W174" s="1366"/>
      <c r="X174" s="1366"/>
      <c r="Y174" s="1636"/>
      <c r="Z174" s="1366"/>
      <c r="AA174" s="1366"/>
      <c r="AB174" s="544"/>
      <c r="AC174" s="1366"/>
      <c r="AD174" s="1366"/>
      <c r="AE174" s="1366"/>
      <c r="AF174" s="1366"/>
      <c r="AG174" s="1366"/>
      <c r="AH174" s="1632"/>
      <c r="AI174" s="622"/>
      <c r="AJ174" s="622"/>
      <c r="AK174" s="622"/>
      <c r="AL174" s="622"/>
      <c r="AM174" s="1641">
        <v>11</v>
      </c>
    </row>
    <row s="1641" customFormat="1" customHeight="1" ht="11.549999999999999">
      <c r="A175" s="987"/>
      <c r="B175" s="987"/>
      <c r="C175" s="987"/>
      <c r="D175" s="987"/>
      <c r="E175" s="987"/>
      <c r="F175" s="1636"/>
      <c r="G175" s="1636"/>
      <c r="H175" s="351"/>
      <c r="N175" s="1641"/>
      <c r="O175" s="1641"/>
      <c r="P175" s="1366"/>
      <c r="R175" s="1366"/>
      <c r="S175" s="1636"/>
      <c r="T175" s="1636"/>
      <c r="U175" s="1366"/>
      <c r="V175" s="1366"/>
      <c r="W175" s="1366"/>
      <c r="X175" s="1366"/>
      <c r="Y175" s="1636"/>
      <c r="Z175" s="1366"/>
      <c r="AA175" s="1366"/>
      <c r="AB175" s="544"/>
      <c r="AC175" s="1366"/>
      <c r="AD175" s="1366"/>
      <c r="AE175" s="1366"/>
      <c r="AF175" s="1366"/>
      <c r="AG175" s="1366"/>
      <c r="AH175" s="1632"/>
      <c r="AI175" s="622"/>
      <c r="AJ175" s="622"/>
      <c r="AK175" s="622"/>
      <c r="AL175" s="622"/>
      <c r="AM175" s="1641">
        <v>11</v>
      </c>
    </row>
    <row s="1641" customFormat="1" customHeight="1" ht="11.549999999999999">
      <c r="A176" s="987"/>
      <c r="B176" s="987"/>
      <c r="C176" s="987"/>
      <c r="D176" s="987"/>
      <c r="E176" s="987"/>
      <c r="F176" s="1636"/>
      <c r="G176" s="1636"/>
      <c r="H176" s="351"/>
      <c r="N176" s="1641"/>
      <c r="O176" s="1641"/>
      <c r="P176" s="1366"/>
      <c r="R176" s="1366"/>
      <c r="S176" s="1636"/>
      <c r="T176" s="1636"/>
      <c r="U176" s="1366"/>
      <c r="V176" s="1366"/>
      <c r="W176" s="1366"/>
      <c r="X176" s="1366"/>
      <c r="Y176" s="1636"/>
      <c r="Z176" s="1366"/>
      <c r="AA176" s="1366"/>
      <c r="AB176" s="544"/>
      <c r="AC176" s="1366"/>
      <c r="AD176" s="1366"/>
      <c r="AE176" s="1366"/>
      <c r="AF176" s="1366"/>
      <c r="AG176" s="1366"/>
      <c r="AH176" s="1632"/>
      <c r="AI176" s="622"/>
      <c r="AJ176" s="622"/>
      <c r="AK176" s="622"/>
      <c r="AL176" s="622"/>
      <c r="AM176" s="1641">
        <v>11</v>
      </c>
    </row>
    <row s="1641" customFormat="1" customHeight="1" ht="11.549999999999999">
      <c r="A177" s="987"/>
      <c r="B177" s="987"/>
      <c r="C177" s="987"/>
      <c r="D177" s="987"/>
      <c r="E177" s="987"/>
      <c r="F177" s="1636"/>
      <c r="G177" s="1636"/>
      <c r="H177" s="351"/>
      <c r="N177" s="1641"/>
      <c r="O177" s="1641"/>
      <c r="P177" s="1366"/>
      <c r="R177" s="1366"/>
      <c r="S177" s="1636"/>
      <c r="T177" s="1636"/>
      <c r="U177" s="1366"/>
      <c r="V177" s="1366"/>
      <c r="W177" s="1366"/>
      <c r="X177" s="1366"/>
      <c r="Y177" s="1636"/>
      <c r="Z177" s="1366"/>
      <c r="AA177" s="1366"/>
      <c r="AB177" s="544"/>
      <c r="AC177" s="1366"/>
      <c r="AD177" s="1366"/>
      <c r="AE177" s="1366"/>
      <c r="AF177" s="1366"/>
      <c r="AG177" s="1366"/>
      <c r="AH177" s="1632"/>
      <c r="AI177" s="622"/>
      <c r="AJ177" s="622"/>
      <c r="AK177" s="622"/>
      <c r="AL177" s="622"/>
      <c r="AM177" s="1641">
        <v>11</v>
      </c>
    </row>
    <row s="1641" customFormat="1" customHeight="1" ht="11.549999999999999">
      <c r="A178" s="987"/>
      <c r="B178" s="987"/>
      <c r="C178" s="987"/>
      <c r="D178" s="987"/>
      <c r="E178" s="987"/>
      <c r="F178" s="1636"/>
      <c r="G178" s="1636"/>
      <c r="H178" s="351"/>
      <c r="N178" s="1641"/>
      <c r="O178" s="1641"/>
      <c r="P178" s="1366"/>
      <c r="R178" s="1366"/>
      <c r="S178" s="1636"/>
      <c r="T178" s="1636"/>
      <c r="U178" s="1366"/>
      <c r="V178" s="1366"/>
      <c r="W178" s="1366"/>
      <c r="X178" s="1366"/>
      <c r="Y178" s="1636"/>
      <c r="Z178" s="1366"/>
      <c r="AA178" s="1366"/>
      <c r="AB178" s="544"/>
      <c r="AC178" s="1366"/>
      <c r="AD178" s="1366"/>
      <c r="AE178" s="1366"/>
      <c r="AF178" s="1366"/>
      <c r="AG178" s="1366"/>
      <c r="AH178" s="1632"/>
      <c r="AI178" s="622"/>
      <c r="AJ178" s="622"/>
      <c r="AK178" s="622"/>
      <c r="AL178" s="622"/>
      <c r="AM178" s="1641">
        <v>11</v>
      </c>
    </row>
    <row s="1641" customFormat="1" customHeight="1" ht="11.549999999999999">
      <c r="A179" s="987"/>
      <c r="B179" s="987"/>
      <c r="C179" s="987"/>
      <c r="D179" s="987"/>
      <c r="E179" s="987"/>
      <c r="F179" s="1636"/>
      <c r="G179" s="1636"/>
      <c r="H179" s="351"/>
      <c r="N179" s="1641"/>
      <c r="O179" s="1641"/>
      <c r="P179" s="1366"/>
      <c r="R179" s="1366"/>
      <c r="S179" s="1636"/>
      <c r="T179" s="1636"/>
      <c r="U179" s="1366"/>
      <c r="V179" s="1366"/>
      <c r="W179" s="1366"/>
      <c r="X179" s="1366"/>
      <c r="Y179" s="1636"/>
      <c r="Z179" s="1366"/>
      <c r="AA179" s="1366"/>
      <c r="AB179" s="544"/>
      <c r="AC179" s="1366"/>
      <c r="AD179" s="1366"/>
      <c r="AE179" s="1366"/>
      <c r="AF179" s="1366"/>
      <c r="AG179" s="1366"/>
      <c r="AH179" s="1632"/>
      <c r="AI179" s="622"/>
      <c r="AJ179" s="622"/>
      <c r="AK179" s="622"/>
      <c r="AL179" s="622"/>
      <c r="AM179" s="1641">
        <v>11</v>
      </c>
    </row>
    <row s="1641" customFormat="1" customHeight="1" ht="11.549999999999999">
      <c r="A180" s="987"/>
      <c r="B180" s="987"/>
      <c r="C180" s="987"/>
      <c r="D180" s="987"/>
      <c r="E180" s="987"/>
      <c r="F180" s="1636"/>
      <c r="G180" s="1636"/>
      <c r="H180" s="351"/>
      <c r="N180" s="1641"/>
      <c r="O180" s="1641"/>
      <c r="P180" s="1366"/>
      <c r="R180" s="1366"/>
      <c r="S180" s="1636"/>
      <c r="T180" s="1636"/>
      <c r="U180" s="1366"/>
      <c r="V180" s="1366"/>
      <c r="W180" s="1366"/>
      <c r="X180" s="1366"/>
      <c r="Y180" s="1636"/>
      <c r="Z180" s="1366"/>
      <c r="AA180" s="1366"/>
      <c r="AB180" s="544"/>
      <c r="AC180" s="1366"/>
      <c r="AD180" s="1366"/>
      <c r="AE180" s="1366"/>
      <c r="AF180" s="1366"/>
      <c r="AG180" s="1366"/>
      <c r="AH180" s="1632"/>
      <c r="AI180" s="622"/>
      <c r="AJ180" s="622"/>
      <c r="AK180" s="622"/>
      <c r="AL180" s="622"/>
      <c r="AM180" s="1641">
        <v>11</v>
      </c>
    </row>
    <row s="1641" customFormat="1" customHeight="1" ht="11.549999999999999">
      <c r="A181" s="987"/>
      <c r="B181" s="987"/>
      <c r="C181" s="987"/>
      <c r="D181" s="987"/>
      <c r="E181" s="987"/>
      <c r="F181" s="1636"/>
      <c r="G181" s="1636"/>
      <c r="H181" s="351"/>
      <c r="N181" s="1641"/>
      <c r="O181" s="1641"/>
      <c r="P181" s="1366"/>
      <c r="R181" s="1366"/>
      <c r="S181" s="1636"/>
      <c r="T181" s="1636"/>
      <c r="U181" s="1366"/>
      <c r="V181" s="1366"/>
      <c r="W181" s="1366"/>
      <c r="X181" s="1366"/>
      <c r="Y181" s="1636"/>
      <c r="Z181" s="1366"/>
      <c r="AA181" s="1366"/>
      <c r="AB181" s="544"/>
      <c r="AC181" s="1366"/>
      <c r="AD181" s="1366"/>
      <c r="AE181" s="1366"/>
      <c r="AF181" s="1366"/>
      <c r="AG181" s="1366"/>
      <c r="AH181" s="1632"/>
      <c r="AI181" s="622"/>
      <c r="AJ181" s="622"/>
      <c r="AK181" s="622"/>
      <c r="AL181" s="622"/>
      <c r="AM181" s="1641">
        <v>11</v>
      </c>
    </row>
    <row s="1641" customFormat="1" customHeight="1" ht="11.549999999999999">
      <c r="A182" s="987"/>
      <c r="B182" s="987"/>
      <c r="C182" s="987"/>
      <c r="D182" s="987"/>
      <c r="E182" s="987"/>
      <c r="F182" s="1636"/>
      <c r="G182" s="1636"/>
      <c r="H182" s="351"/>
      <c r="N182" s="1641"/>
      <c r="O182" s="1641"/>
      <c r="P182" s="1366"/>
      <c r="R182" s="1366"/>
      <c r="S182" s="1636"/>
      <c r="T182" s="1636"/>
      <c r="U182" s="1366"/>
      <c r="V182" s="1366"/>
      <c r="W182" s="1366"/>
      <c r="X182" s="1366"/>
      <c r="Y182" s="1636"/>
      <c r="Z182" s="1366"/>
      <c r="AA182" s="1366"/>
      <c r="AB182" s="544"/>
      <c r="AC182" s="1366"/>
      <c r="AD182" s="1366"/>
      <c r="AE182" s="1366"/>
      <c r="AF182" s="1366"/>
      <c r="AG182" s="1366"/>
      <c r="AH182" s="1632"/>
      <c r="AI182" s="622"/>
      <c r="AJ182" s="622"/>
      <c r="AK182" s="622"/>
      <c r="AL182" s="622"/>
      <c r="AM182" s="1641">
        <v>11</v>
      </c>
    </row>
    <row s="1641" customFormat="1" customHeight="1" ht="11.549999999999999">
      <c r="A183" s="987"/>
      <c r="B183" s="987"/>
      <c r="C183" s="987"/>
      <c r="D183" s="987"/>
      <c r="E183" s="987"/>
      <c r="F183" s="1636"/>
      <c r="G183" s="1636"/>
      <c r="H183" s="351"/>
      <c r="N183" s="1641"/>
      <c r="O183" s="1641"/>
      <c r="P183" s="1366"/>
      <c r="R183" s="1366"/>
      <c r="S183" s="1636"/>
      <c r="T183" s="1636"/>
      <c r="U183" s="1366"/>
      <c r="V183" s="1366"/>
      <c r="W183" s="1366"/>
      <c r="X183" s="1366"/>
      <c r="Y183" s="1636"/>
      <c r="Z183" s="1366"/>
      <c r="AA183" s="1366"/>
      <c r="AB183" s="544"/>
      <c r="AC183" s="1366"/>
      <c r="AD183" s="1366"/>
      <c r="AE183" s="1366"/>
      <c r="AF183" s="1366"/>
      <c r="AG183" s="1366"/>
      <c r="AH183" s="1632"/>
      <c r="AI183" s="622"/>
      <c r="AJ183" s="622"/>
      <c r="AK183" s="622"/>
      <c r="AL183" s="622"/>
      <c r="AM183" s="1641">
        <v>11</v>
      </c>
    </row>
    <row s="1641" customFormat="1" customHeight="1" ht="11.549999999999999">
      <c r="A184" s="987"/>
      <c r="B184" s="987"/>
      <c r="C184" s="987"/>
      <c r="D184" s="987"/>
      <c r="E184" s="987"/>
      <c r="F184" s="1636"/>
      <c r="G184" s="1636"/>
      <c r="H184" s="351"/>
      <c r="N184" s="1641"/>
      <c r="O184" s="1641"/>
      <c r="P184" s="1366"/>
      <c r="R184" s="1366"/>
      <c r="S184" s="1636"/>
      <c r="T184" s="1636"/>
      <c r="U184" s="1366"/>
      <c r="V184" s="1366"/>
      <c r="W184" s="1366"/>
      <c r="X184" s="1366"/>
      <c r="Y184" s="1636"/>
      <c r="Z184" s="1366"/>
      <c r="AA184" s="1366"/>
      <c r="AB184" s="544"/>
      <c r="AC184" s="1366"/>
      <c r="AD184" s="1366"/>
      <c r="AE184" s="1366"/>
      <c r="AF184" s="1366"/>
      <c r="AG184" s="1366"/>
      <c r="AH184" s="1632"/>
      <c r="AI184" s="622"/>
      <c r="AJ184" s="622"/>
      <c r="AK184" s="622"/>
      <c r="AL184" s="622"/>
      <c r="AM184" s="1641">
        <v>11</v>
      </c>
    </row>
    <row s="1641" customFormat="1" customHeight="1" ht="11.549999999999999">
      <c r="A185" s="987"/>
      <c r="B185" s="987"/>
      <c r="C185" s="987"/>
      <c r="D185" s="987"/>
      <c r="E185" s="987"/>
      <c r="F185" s="1636"/>
      <c r="G185" s="1636"/>
      <c r="H185" s="351"/>
      <c r="N185" s="1641"/>
      <c r="O185" s="1641"/>
      <c r="P185" s="1366"/>
      <c r="R185" s="1366"/>
      <c r="S185" s="1636"/>
      <c r="T185" s="1636"/>
      <c r="U185" s="1366"/>
      <c r="V185" s="1366"/>
      <c r="W185" s="1366"/>
      <c r="X185" s="1366"/>
      <c r="Y185" s="1636"/>
      <c r="Z185" s="1366"/>
      <c r="AA185" s="1366"/>
      <c r="AB185" s="544"/>
      <c r="AC185" s="1366"/>
      <c r="AD185" s="1366"/>
      <c r="AE185" s="1366"/>
      <c r="AF185" s="1366"/>
      <c r="AG185" s="1366"/>
      <c r="AH185" s="1632"/>
      <c r="AI185" s="622"/>
      <c r="AJ185" s="622"/>
      <c r="AK185" s="622"/>
      <c r="AL185" s="622"/>
      <c r="AM185" s="1641">
        <v>11</v>
      </c>
    </row>
    <row s="1641" customFormat="1" customHeight="1" ht="11.549999999999999">
      <c r="A186" s="987"/>
      <c r="B186" s="987"/>
      <c r="C186" s="987"/>
      <c r="D186" s="987"/>
      <c r="E186" s="987"/>
      <c r="F186" s="1636"/>
      <c r="G186" s="1636"/>
      <c r="H186" s="351"/>
      <c r="N186" s="1641"/>
      <c r="O186" s="1641"/>
      <c r="P186" s="1366"/>
      <c r="R186" s="1366"/>
      <c r="S186" s="1636"/>
      <c r="T186" s="1636"/>
      <c r="U186" s="1366"/>
      <c r="V186" s="1366"/>
      <c r="W186" s="1366"/>
      <c r="X186" s="1366"/>
      <c r="Y186" s="1636"/>
      <c r="Z186" s="1366"/>
      <c r="AA186" s="1366"/>
      <c r="AB186" s="544"/>
      <c r="AC186" s="1366"/>
      <c r="AD186" s="1366"/>
      <c r="AE186" s="1366"/>
      <c r="AF186" s="1366"/>
      <c r="AG186" s="1366"/>
      <c r="AH186" s="1632"/>
      <c r="AI186" s="622"/>
      <c r="AJ186" s="622"/>
      <c r="AK186" s="622"/>
      <c r="AL186" s="622"/>
      <c r="AM186" s="1641">
        <v>11</v>
      </c>
    </row>
    <row s="1641" customFormat="1" customHeight="1" ht="11.549999999999999">
      <c r="A187" s="987"/>
      <c r="B187" s="987"/>
      <c r="C187" s="987"/>
      <c r="D187" s="987"/>
      <c r="E187" s="987"/>
      <c r="F187" s="1636"/>
      <c r="G187" s="1636"/>
      <c r="H187" s="351"/>
      <c r="N187" s="1641"/>
      <c r="O187" s="1641"/>
      <c r="P187" s="1366"/>
      <c r="R187" s="1366"/>
      <c r="S187" s="1636"/>
      <c r="T187" s="1636"/>
      <c r="U187" s="1366"/>
      <c r="V187" s="1366"/>
      <c r="W187" s="1366"/>
      <c r="X187" s="1366"/>
      <c r="Y187" s="1636"/>
      <c r="Z187" s="1366"/>
      <c r="AA187" s="1366"/>
      <c r="AB187" s="544"/>
      <c r="AC187" s="1366"/>
      <c r="AD187" s="1366"/>
      <c r="AE187" s="1366"/>
      <c r="AF187" s="1366"/>
      <c r="AG187" s="1366"/>
      <c r="AH187" s="1632"/>
      <c r="AI187" s="622"/>
      <c r="AJ187" s="622"/>
      <c r="AK187" s="622"/>
      <c r="AL187" s="622"/>
      <c r="AM187" s="1641">
        <v>11</v>
      </c>
    </row>
    <row s="1641" customFormat="1" customHeight="1" ht="11.549999999999999">
      <c r="A188" s="987"/>
      <c r="B188" s="987"/>
      <c r="C188" s="987"/>
      <c r="D188" s="987"/>
      <c r="E188" s="987"/>
      <c r="F188" s="1636"/>
      <c r="G188" s="1636"/>
      <c r="H188" s="351"/>
      <c r="N188" s="1641"/>
      <c r="O188" s="1641"/>
      <c r="P188" s="1366"/>
      <c r="R188" s="1366"/>
      <c r="S188" s="1636"/>
      <c r="T188" s="1636"/>
      <c r="U188" s="1366"/>
      <c r="V188" s="1366"/>
      <c r="W188" s="1366"/>
      <c r="X188" s="1366"/>
      <c r="Y188" s="1636"/>
      <c r="Z188" s="1366"/>
      <c r="AA188" s="1366"/>
      <c r="AB188" s="544"/>
      <c r="AC188" s="1366"/>
      <c r="AD188" s="1366"/>
      <c r="AE188" s="1366"/>
      <c r="AF188" s="1366"/>
      <c r="AG188" s="1366"/>
      <c r="AH188" s="1632"/>
      <c r="AI188" s="622"/>
      <c r="AJ188" s="622"/>
      <c r="AK188" s="622"/>
      <c r="AL188" s="622"/>
      <c r="AM188" s="1641">
        <v>11</v>
      </c>
    </row>
    <row s="1641" customFormat="1" customHeight="1" ht="11.549999999999999">
      <c r="A189" s="987"/>
      <c r="B189" s="987"/>
      <c r="C189" s="987"/>
      <c r="D189" s="987"/>
      <c r="E189" s="987"/>
      <c r="F189" s="1636"/>
      <c r="G189" s="1636"/>
      <c r="H189" s="351"/>
      <c r="N189" s="1641"/>
      <c r="O189" s="1641"/>
      <c r="P189" s="1366"/>
      <c r="R189" s="1366"/>
      <c r="S189" s="1636"/>
      <c r="T189" s="1636"/>
      <c r="U189" s="1366"/>
      <c r="V189" s="1366"/>
      <c r="W189" s="1366"/>
      <c r="X189" s="1366"/>
      <c r="Y189" s="1636"/>
      <c r="Z189" s="1366"/>
      <c r="AA189" s="1366"/>
      <c r="AB189" s="544"/>
      <c r="AC189" s="1366"/>
      <c r="AD189" s="1366"/>
      <c r="AE189" s="1366"/>
      <c r="AF189" s="1366"/>
      <c r="AG189" s="1366"/>
      <c r="AH189" s="1632"/>
      <c r="AI189" s="622"/>
      <c r="AJ189" s="622"/>
      <c r="AK189" s="622"/>
      <c r="AL189" s="622"/>
      <c r="AM189" s="1641">
        <v>11</v>
      </c>
    </row>
    <row customHeight="1" ht="11.549999999999999">
      <c r="N190" s="1635"/>
      <c r="O190" s="1635"/>
      <c r="AM190" s="1631">
        <v>11</v>
      </c>
    </row>
    <row customHeight="1" ht="11.549999999999999">
      <c r="N191" s="1635"/>
      <c r="O191" s="1635"/>
      <c r="AM191" s="1631">
        <v>11</v>
      </c>
    </row>
    <row customHeight="1" ht="11.549999999999999">
      <c r="N192" s="1635"/>
      <c r="O192" s="1635"/>
      <c r="AM192" s="1631">
        <v>11</v>
      </c>
    </row>
    <row customHeight="1" ht="11.549999999999999">
      <c r="A193" s="990"/>
      <c r="B193" s="990"/>
      <c r="C193" s="990"/>
      <c r="D193" s="990"/>
      <c r="E193" s="990"/>
      <c r="F193" s="1631"/>
      <c r="H193" s="1631"/>
      <c r="N193" s="1635"/>
      <c r="O193" s="1635"/>
      <c r="P193" s="1631"/>
      <c r="R193" s="1631"/>
      <c r="U193" s="1631"/>
      <c r="V193" s="1631"/>
      <c r="W193" s="1631"/>
      <c r="X193" s="1631"/>
      <c r="Z193" s="1631"/>
      <c r="AA193" s="1631"/>
      <c r="AB193" s="1631"/>
      <c r="AC193" s="1631"/>
      <c r="AD193" s="1631"/>
      <c r="AE193" s="1631"/>
      <c r="AF193" s="1631"/>
      <c r="AG193" s="1631"/>
      <c r="AH193" s="1631"/>
      <c r="AI193" s="1631"/>
      <c r="AJ193" s="1631"/>
      <c r="AK193" s="1631"/>
      <c r="AL193" s="1631"/>
      <c r="AM193" s="1631">
        <v>11</v>
      </c>
    </row>
    <row customHeight="1" ht="11.549999999999999">
      <c r="A194" s="990"/>
      <c r="B194" s="990"/>
      <c r="C194" s="990"/>
      <c r="D194" s="990"/>
      <c r="E194" s="990"/>
      <c r="F194" s="1631"/>
      <c r="H194" s="1631"/>
      <c r="N194" s="1635"/>
      <c r="O194" s="1635"/>
      <c r="P194" s="1631"/>
      <c r="R194" s="1631"/>
      <c r="U194" s="1631"/>
      <c r="V194" s="1631"/>
      <c r="W194" s="1631"/>
      <c r="X194" s="1631"/>
      <c r="Z194" s="1631"/>
      <c r="AA194" s="1631"/>
      <c r="AB194" s="1631"/>
      <c r="AC194" s="1631"/>
      <c r="AD194" s="1631"/>
      <c r="AE194" s="1631"/>
      <c r="AF194" s="1631"/>
      <c r="AG194" s="1631"/>
      <c r="AH194" s="1631"/>
      <c r="AI194" s="1631"/>
      <c r="AJ194" s="1631"/>
      <c r="AK194" s="1631"/>
      <c r="AL194" s="1631"/>
      <c r="AM194" s="1631">
        <v>11</v>
      </c>
    </row>
    <row customHeight="1" ht="11.549999999999999">
      <c r="A195" s="990"/>
      <c r="B195" s="990"/>
      <c r="C195" s="990"/>
      <c r="D195" s="990"/>
      <c r="E195" s="990"/>
      <c r="F195" s="1631"/>
      <c r="H195" s="1631"/>
      <c r="N195" s="1635"/>
      <c r="O195" s="1635"/>
      <c r="P195" s="1631"/>
      <c r="R195" s="1631"/>
      <c r="U195" s="1631"/>
      <c r="V195" s="1631"/>
      <c r="W195" s="1631"/>
      <c r="X195" s="1631"/>
      <c r="Z195" s="1631"/>
      <c r="AA195" s="1631"/>
      <c r="AB195" s="1631"/>
      <c r="AC195" s="1631"/>
      <c r="AD195" s="1631"/>
      <c r="AE195" s="1631"/>
      <c r="AF195" s="1631"/>
      <c r="AG195" s="1631"/>
      <c r="AH195" s="1631"/>
      <c r="AI195" s="1631"/>
      <c r="AJ195" s="1631"/>
      <c r="AK195" s="1631"/>
      <c r="AL195" s="1631"/>
      <c r="AM195" s="1631">
        <v>11</v>
      </c>
    </row>
    <row customHeight="1" ht="11.549999999999999">
      <c r="A196" s="990"/>
      <c r="B196" s="990"/>
      <c r="C196" s="990"/>
      <c r="D196" s="990"/>
      <c r="E196" s="990"/>
      <c r="F196" s="1631"/>
      <c r="H196" s="1631"/>
      <c r="N196" s="1635"/>
      <c r="O196" s="1635"/>
      <c r="P196" s="1631"/>
      <c r="R196" s="1631"/>
      <c r="U196" s="1631"/>
      <c r="V196" s="1631"/>
      <c r="W196" s="1631"/>
      <c r="X196" s="1631"/>
      <c r="Z196" s="1631"/>
      <c r="AA196" s="1631"/>
      <c r="AB196" s="1631"/>
      <c r="AC196" s="1631"/>
      <c r="AD196" s="1631"/>
      <c r="AE196" s="1631"/>
      <c r="AF196" s="1631"/>
      <c r="AG196" s="1631"/>
      <c r="AH196" s="1631"/>
      <c r="AI196" s="1631"/>
      <c r="AJ196" s="1631"/>
      <c r="AK196" s="1631"/>
      <c r="AL196" s="1631"/>
      <c r="AM196" s="1631">
        <v>11</v>
      </c>
    </row>
    <row customHeight="1" ht="11.549999999999999">
      <c r="A197" s="990"/>
      <c r="B197" s="990"/>
      <c r="C197" s="990"/>
      <c r="D197" s="990"/>
      <c r="E197" s="990"/>
      <c r="F197" s="1631"/>
      <c r="H197" s="1631"/>
      <c r="N197" s="1635"/>
      <c r="O197" s="1635"/>
      <c r="P197" s="1631"/>
      <c r="R197" s="1631"/>
      <c r="U197" s="1631"/>
      <c r="V197" s="1631"/>
      <c r="W197" s="1631"/>
      <c r="X197" s="1631"/>
      <c r="Z197" s="1631"/>
      <c r="AA197" s="1631"/>
      <c r="AB197" s="1631"/>
      <c r="AC197" s="1631"/>
      <c r="AD197" s="1631"/>
      <c r="AE197" s="1631"/>
      <c r="AF197" s="1631"/>
      <c r="AG197" s="1631"/>
      <c r="AH197" s="1631"/>
      <c r="AI197" s="1631"/>
      <c r="AJ197" s="1631"/>
      <c r="AK197" s="1631"/>
      <c r="AL197" s="1631"/>
      <c r="AM197" s="1631">
        <v>11</v>
      </c>
    </row>
    <row customHeight="1" ht="11.549999999999999">
      <c r="A198" s="990"/>
      <c r="B198" s="990"/>
      <c r="C198" s="990"/>
      <c r="D198" s="990"/>
      <c r="E198" s="990"/>
      <c r="F198" s="1631"/>
      <c r="H198" s="1631"/>
      <c r="N198" s="1635"/>
      <c r="O198" s="1635"/>
      <c r="P198" s="1631"/>
      <c r="R198" s="1631"/>
      <c r="U198" s="1631"/>
      <c r="V198" s="1631"/>
      <c r="W198" s="1631"/>
      <c r="X198" s="1631"/>
      <c r="Z198" s="1631"/>
      <c r="AA198" s="1631"/>
      <c r="AB198" s="1631"/>
      <c r="AC198" s="1631"/>
      <c r="AD198" s="1631"/>
      <c r="AE198" s="1631"/>
      <c r="AF198" s="1631"/>
      <c r="AG198" s="1631"/>
      <c r="AH198" s="1631"/>
      <c r="AI198" s="1631"/>
      <c r="AJ198" s="1631"/>
      <c r="AK198" s="1631"/>
      <c r="AL198" s="1631"/>
      <c r="AM198" s="1631">
        <v>11</v>
      </c>
    </row>
    <row customHeight="1" ht="11.549999999999999">
      <c r="A199" s="990"/>
      <c r="B199" s="990"/>
      <c r="C199" s="990"/>
      <c r="D199" s="990"/>
      <c r="E199" s="990"/>
      <c r="F199" s="1631"/>
      <c r="H199" s="1631"/>
      <c r="N199" s="1635"/>
      <c r="O199" s="1635"/>
      <c r="P199" s="1631"/>
      <c r="R199" s="1631"/>
      <c r="U199" s="1631"/>
      <c r="V199" s="1631"/>
      <c r="W199" s="1631"/>
      <c r="X199" s="1631"/>
      <c r="Z199" s="1631"/>
      <c r="AA199" s="1631"/>
      <c r="AB199" s="1631"/>
      <c r="AC199" s="1631"/>
      <c r="AD199" s="1631"/>
      <c r="AE199" s="1631"/>
      <c r="AF199" s="1631"/>
      <c r="AG199" s="1631"/>
      <c r="AH199" s="1631"/>
      <c r="AI199" s="1631"/>
      <c r="AJ199" s="1631"/>
      <c r="AK199" s="1631"/>
      <c r="AL199" s="1631"/>
      <c r="AM199" s="1631">
        <v>11</v>
      </c>
    </row>
    <row customHeight="1" ht="11.549999999999999">
      <c r="A200" s="990"/>
      <c r="B200" s="990"/>
      <c r="C200" s="990"/>
      <c r="D200" s="990"/>
      <c r="E200" s="990"/>
      <c r="F200" s="1631"/>
      <c r="H200" s="1631"/>
      <c r="N200" s="1635"/>
      <c r="O200" s="1635"/>
      <c r="P200" s="1631"/>
      <c r="R200" s="1631"/>
      <c r="U200" s="1631"/>
      <c r="V200" s="1631"/>
      <c r="W200" s="1631"/>
      <c r="X200" s="1631"/>
      <c r="Z200" s="1631"/>
      <c r="AA200" s="1631"/>
      <c r="AB200" s="1631"/>
      <c r="AC200" s="1631"/>
      <c r="AD200" s="1631"/>
      <c r="AE200" s="1631"/>
      <c r="AF200" s="1631"/>
      <c r="AG200" s="1631"/>
      <c r="AH200" s="1631"/>
      <c r="AI200" s="1631"/>
      <c r="AJ200" s="1631"/>
      <c r="AK200" s="1631"/>
      <c r="AL200" s="1631"/>
      <c r="AM200" s="1631">
        <v>11</v>
      </c>
    </row>
    <row customHeight="1" ht="11.549999999999999">
      <c r="A201" s="990"/>
      <c r="B201" s="990"/>
      <c r="C201" s="990"/>
      <c r="D201" s="990"/>
      <c r="E201" s="990"/>
      <c r="F201" s="1631"/>
      <c r="H201" s="1631"/>
      <c r="N201" s="1635"/>
      <c r="O201" s="1635"/>
      <c r="P201" s="1631"/>
      <c r="R201" s="1631"/>
      <c r="U201" s="1631"/>
      <c r="V201" s="1631"/>
      <c r="W201" s="1631"/>
      <c r="X201" s="1631"/>
      <c r="Z201" s="1631"/>
      <c r="AA201" s="1631"/>
      <c r="AB201" s="1631"/>
      <c r="AC201" s="1631"/>
      <c r="AD201" s="1631"/>
      <c r="AE201" s="1631"/>
      <c r="AF201" s="1631"/>
      <c r="AG201" s="1631"/>
      <c r="AH201" s="1631"/>
      <c r="AI201" s="1631"/>
      <c r="AJ201" s="1631"/>
      <c r="AK201" s="1631"/>
      <c r="AL201" s="1631"/>
      <c r="AM201" s="1631">
        <v>11</v>
      </c>
    </row>
    <row customHeight="1" ht="11.549999999999999">
      <c r="A202" s="990"/>
      <c r="B202" s="990"/>
      <c r="C202" s="990"/>
      <c r="D202" s="990"/>
      <c r="E202" s="990"/>
      <c r="F202" s="1631"/>
      <c r="H202" s="1631"/>
      <c r="N202" s="1635"/>
      <c r="O202" s="1635"/>
      <c r="P202" s="1631"/>
      <c r="R202" s="1631"/>
      <c r="U202" s="1631"/>
      <c r="V202" s="1631"/>
      <c r="W202" s="1631"/>
      <c r="X202" s="1631"/>
      <c r="Z202" s="1631"/>
      <c r="AA202" s="1631"/>
      <c r="AB202" s="1631"/>
      <c r="AC202" s="1631"/>
      <c r="AD202" s="1631"/>
      <c r="AE202" s="1631"/>
      <c r="AF202" s="1631"/>
      <c r="AG202" s="1631"/>
      <c r="AH202" s="1631"/>
      <c r="AI202" s="1631"/>
      <c r="AJ202" s="1631"/>
      <c r="AK202" s="1631"/>
      <c r="AL202" s="1631"/>
      <c r="AM202" s="1631">
        <v>11</v>
      </c>
    </row>
    <row customHeight="1" ht="11.549999999999999">
      <c r="A203" s="990"/>
      <c r="B203" s="990"/>
      <c r="C203" s="990"/>
      <c r="D203" s="990"/>
      <c r="E203" s="990"/>
      <c r="F203" s="1631"/>
      <c r="H203" s="1631"/>
      <c r="N203" s="1635"/>
      <c r="O203" s="1635"/>
      <c r="P203" s="1631"/>
      <c r="R203" s="1631"/>
      <c r="U203" s="1631"/>
      <c r="V203" s="1631"/>
      <c r="W203" s="1631"/>
      <c r="X203" s="1631"/>
      <c r="Z203" s="1631"/>
      <c r="AA203" s="1631"/>
      <c r="AB203" s="1631"/>
      <c r="AC203" s="1631"/>
      <c r="AD203" s="1631"/>
      <c r="AE203" s="1631"/>
      <c r="AF203" s="1631"/>
      <c r="AG203" s="1631"/>
      <c r="AH203" s="1631"/>
      <c r="AI203" s="1631"/>
      <c r="AJ203" s="1631"/>
      <c r="AK203" s="1631"/>
      <c r="AL203" s="1631"/>
      <c r="AM203" s="1631">
        <v>11</v>
      </c>
    </row>
    <row customHeight="1" ht="12.75" hidden="1">
      <c r="A204" s="987" t="s">
        <v>81</v>
      </c>
      <c r="B204" s="987" t="s">
        <v>154</v>
      </c>
      <c r="C204" s="987" t="s">
        <v>154</v>
      </c>
      <c r="D204" s="987" t="s">
        <v>154</v>
      </c>
      <c r="E204" s="987" t="s">
        <v>154</v>
      </c>
      <c r="F204" s="1635">
        <v>16</v>
      </c>
      <c r="G204" s="1636">
        <v>0</v>
      </c>
      <c r="H204" s="1635">
        <v>3</v>
      </c>
      <c r="I204" s="1631">
        <v>7</v>
      </c>
      <c r="J204" s="1631">
        <v>56</v>
      </c>
      <c r="K204" s="1631">
        <v>10</v>
      </c>
      <c r="L204" s="1631">
        <v>40</v>
      </c>
      <c r="M204" s="1631">
        <v>40</v>
      </c>
      <c r="N204" s="1635">
        <v>40</v>
      </c>
      <c r="O204" s="1635">
        <v>40</v>
      </c>
      <c r="P204" s="1366">
        <v>9</v>
      </c>
      <c r="Q204" s="1631">
        <v>102</v>
      </c>
      <c r="R204" s="1366">
        <v>9</v>
      </c>
      <c r="S204" s="1636">
        <v>5</v>
      </c>
      <c r="T204" s="1636">
        <v>3</v>
      </c>
      <c r="U204" s="1366">
        <v>3</v>
      </c>
      <c r="V204" s="1366">
        <v>3</v>
      </c>
      <c r="W204" s="1366">
        <v>3</v>
      </c>
      <c r="X204" s="1366">
        <v>3</v>
      </c>
      <c r="Y204" s="1636">
        <v>10</v>
      </c>
      <c r="Z204" s="1366">
        <v>34</v>
      </c>
      <c r="AA204" s="1366">
        <v>9</v>
      </c>
      <c r="AB204" s="544">
        <v>8</v>
      </c>
      <c r="AC204" s="1366">
        <v>8</v>
      </c>
      <c r="AD204" s="1366">
        <v>8</v>
      </c>
      <c r="AE204" s="1366">
        <v>8</v>
      </c>
      <c r="AF204" s="1366">
        <v>8</v>
      </c>
      <c r="AG204" s="1366">
        <v>8</v>
      </c>
      <c r="AH204" s="1632">
        <v>8</v>
      </c>
      <c r="AI204" s="1632">
        <v>8</v>
      </c>
      <c r="AJ204" s="1632">
        <v>8</v>
      </c>
      <c r="AK204" s="1632">
        <v>8</v>
      </c>
      <c r="AL204" s="1632">
        <v>8</v>
      </c>
      <c r="AM204" s="163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BB4D8-8218-2723-E048-CCE48FACB5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119</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Муниципальное унитарное предприятие "Невельские коммунальные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623</v>
      </c>
      <c r="F9" s="2051" t="s">
        <v>629</v>
      </c>
      <c r="H9" s="376"/>
      <c r="I9" s="2025" t="s">
        <v>87</v>
      </c>
      <c r="J9" s="2026" t="s">
        <v>305</v>
      </c>
      <c r="K9" s="2064" t="s">
        <v>569</v>
      </c>
      <c r="L9" s="2065" t="s">
        <v>306</v>
      </c>
      <c r="M9" s="2389"/>
      <c r="W9" s="1631">
        <v>34</v>
      </c>
    </row>
    <row customHeight="1" ht="35.699999999999996">
      <c r="B10" s="2053" t="s">
        <v>695</v>
      </c>
      <c r="C10" s="2053" t="s">
        <v>696</v>
      </c>
      <c r="D10" s="2052" t="s">
        <v>632</v>
      </c>
      <c r="E10" s="2056" t="s">
        <v>633</v>
      </c>
      <c r="F10" s="2056" t="s">
        <v>633</v>
      </c>
      <c r="H10" s="376"/>
      <c r="I10" s="2024" t="s">
        <v>108</v>
      </c>
      <c r="J10" s="1886" t="s">
        <v>697</v>
      </c>
      <c r="K10" s="2018" t="s">
        <v>309</v>
      </c>
      <c r="L10" s="818"/>
      <c r="M10" s="297" t="s">
        <v>698</v>
      </c>
      <c r="W10" s="1631">
        <v>34</v>
      </c>
    </row>
    <row customHeight="1" ht="50.25">
      <c r="B11" s="2053" t="s">
        <v>699</v>
      </c>
      <c r="C11" s="2053" t="s">
        <v>700</v>
      </c>
      <c r="D11" s="2052" t="s">
        <v>632</v>
      </c>
      <c r="E11" s="2056" t="s">
        <v>633</v>
      </c>
      <c r="F11" s="2056" t="s">
        <v>633</v>
      </c>
      <c r="H11" s="376"/>
      <c r="I11" s="2024" t="s">
        <v>109</v>
      </c>
      <c r="J11" s="1886" t="s">
        <v>701</v>
      </c>
      <c r="K11" s="2018" t="s">
        <v>309</v>
      </c>
      <c r="L11" s="818"/>
      <c r="M11" s="297" t="s">
        <v>698</v>
      </c>
      <c r="W11" s="1631">
        <v>48</v>
      </c>
    </row>
    <row customHeight="1" ht="48.29999999999999">
      <c r="B12" s="2053" t="s">
        <v>702</v>
      </c>
      <c r="C12" s="2053" t="s">
        <v>703</v>
      </c>
      <c r="D12" s="2052" t="s">
        <v>632</v>
      </c>
      <c r="E12" s="2056" t="s">
        <v>633</v>
      </c>
      <c r="F12" s="2056" t="s">
        <v>633</v>
      </c>
      <c r="H12" s="1688"/>
      <c r="I12" s="2024" t="s">
        <v>89</v>
      </c>
      <c r="J12" s="2031" t="s">
        <v>704</v>
      </c>
      <c r="K12" s="2018" t="s">
        <v>309</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153</v>
      </c>
      <c r="F16" s="2055" t="s">
        <v>153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C7EA8-377E-0D8F-A01B-7FF85E262971}"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10.421875" hidden="1" customWidth="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37"/>
      <c r="F2" s="540"/>
      <c r="G2" s="1639" t="s">
        <v>555</v>
      </c>
      <c r="H2" s="541"/>
      <c r="I2" s="541"/>
      <c r="J2" s="751"/>
      <c r="K2" s="751"/>
      <c r="L2" s="542" t="s">
        <v>707</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1.5">
      <c r="E6" s="2307" t="s">
        <v>708</v>
      </c>
      <c r="F6" s="2307"/>
      <c r="G6" s="2307"/>
      <c r="H6" s="2307"/>
      <c r="I6" s="2307"/>
      <c r="J6" s="2307"/>
      <c r="K6" s="2307"/>
      <c r="L6" s="556"/>
      <c r="AH6" s="1631">
        <v>30</v>
      </c>
    </row>
    <row customHeight="1" ht="11.549999999999999">
      <c r="E7" s="2249" t="str">
        <f>IF(org=0,"Не определено",org)</f>
        <v>Муниципальное унитарное предприятие "Невельские коммунальные сети"</v>
      </c>
      <c r="F7" s="2249"/>
      <c r="G7" s="2249"/>
      <c r="H7" s="2249"/>
      <c r="I7" s="2249"/>
      <c r="J7" s="2249"/>
      <c r="K7" s="2249"/>
      <c r="AH7" s="1631">
        <v>11</v>
      </c>
    </row>
    <row customHeight="1" ht="11.549999999999999">
      <c r="E8" s="1135"/>
      <c r="F8" s="1135"/>
      <c r="G8" s="1135"/>
      <c r="H8" s="1135"/>
      <c r="I8" s="1135"/>
      <c r="J8" s="1136" t="s">
        <v>22</v>
      </c>
      <c r="K8" s="1136" t="s">
        <v>22</v>
      </c>
      <c r="AH8" s="1631">
        <v>11</v>
      </c>
    </row>
    <row s="1642" customFormat="1" customHeight="1" ht="4.2">
      <c r="A9" s="1167"/>
      <c r="D9" s="1642"/>
      <c r="H9" s="889"/>
      <c r="I9" s="889" t="s">
        <v>116</v>
      </c>
      <c r="J9" s="889" t="s">
        <v>121</v>
      </c>
      <c r="K9" s="889" t="s">
        <v>123</v>
      </c>
      <c r="AH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393" t="str">
        <f>IF(J9="","",INDEX(DIFFERENTIATION_UNMERGE_VD,MATCH(J9,DIFFERENTIATION_ID_DIFF,0)))</f>
        <v>Водоотведение</v>
      </c>
      <c r="K10" s="2393" t="str">
        <f>IF(K9="","",INDEX(DIFFERENTIATION_UNMERGE_VD,MATCH(K9,DIFFERENTIATION_ID_DIFF,0)))</f>
        <v>Водоотведение</v>
      </c>
      <c r="L10" s="2127"/>
      <c r="AH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Водоотведение г. Невельска и с. Колхозное</v>
      </c>
      <c r="J12" s="1663" t="str">
        <f>IF(J9="","",INDEX(DIFFERENTIATION_UNMERGE_SYSTEM,MATCH(J9,DIFFERENTIATION_ID_DIFF,0)))</f>
        <v>Водоотведение с. Горнозаводск</v>
      </c>
      <c r="K12" s="1663" t="str">
        <f>IF(K9="","",INDEX(DIFFERENTIATION_UNMERGE_SYSTEM,MATCH(K9,DIFFERENTIATION_ID_DIFF,0)))</f>
        <v>Водоотведение с. Шебунино</v>
      </c>
      <c r="L12" s="2127"/>
      <c r="AH12" s="1631">
        <v>1</v>
      </c>
    </row>
    <row customHeight="1" ht="11.549999999999999">
      <c r="E13" s="2369" t="s">
        <v>303</v>
      </c>
      <c r="F13" s="2370"/>
      <c r="G13" s="2370"/>
      <c r="H13" s="1551"/>
      <c r="I13" s="1551"/>
      <c r="J13" s="2367"/>
      <c r="K13" s="2367"/>
      <c r="L13" s="2127"/>
      <c r="AH13" s="1631">
        <v>11</v>
      </c>
    </row>
    <row customHeight="1" ht="24">
      <c r="E14" s="1639" t="s">
        <v>87</v>
      </c>
      <c r="F14" s="1634" t="s">
        <v>305</v>
      </c>
      <c r="G14" s="1634" t="s">
        <v>569</v>
      </c>
      <c r="H14" s="1634" t="s">
        <v>306</v>
      </c>
      <c r="I14" s="1634" t="s">
        <v>306</v>
      </c>
      <c r="J14" s="2312" t="s">
        <v>306</v>
      </c>
      <c r="K14" s="2312" t="s">
        <v>306</v>
      </c>
      <c r="L14" s="2127"/>
      <c r="AH14" s="1631">
        <v>23</v>
      </c>
    </row>
    <row customHeight="1" ht="19.95">
      <c r="D15" s="1638"/>
      <c r="E15" s="1630" t="s">
        <v>108</v>
      </c>
      <c r="F15" s="707" t="s">
        <v>709</v>
      </c>
      <c r="G15" s="1646" t="s">
        <v>555</v>
      </c>
      <c r="H15" s="557"/>
      <c r="I15" s="557"/>
      <c r="J15" s="557"/>
      <c r="K15" s="557"/>
      <c r="L15" s="289" t="s">
        <v>710</v>
      </c>
      <c r="M15" s="543" t="s">
        <v>635</v>
      </c>
      <c r="AH15" s="1631">
        <v>19</v>
      </c>
    </row>
    <row customHeight="1" ht="35.699999999999996">
      <c r="D16" s="1638"/>
      <c r="E16" s="1630" t="s">
        <v>109</v>
      </c>
      <c r="F16" s="707" t="s">
        <v>711</v>
      </c>
      <c r="G16" s="1646" t="s">
        <v>555</v>
      </c>
      <c r="H16" s="558">
        <f>SUM(H17,H20:H32)</f>
        <v>0</v>
      </c>
      <c r="I16" s="558">
        <f>SUM(I17,I20,I23,I26,I29:I32)</f>
        <v>0</v>
      </c>
      <c r="J16" s="558">
        <f>SUM(J17,J20:J32)</f>
        <v>0</v>
      </c>
      <c r="K16" s="558">
        <f>SUM(K17,K20:K32)</f>
        <v>0</v>
      </c>
      <c r="L16" s="289" t="s">
        <v>712</v>
      </c>
      <c r="M16" s="543" t="s">
        <v>635</v>
      </c>
      <c r="AH16" s="1631">
        <v>34</v>
      </c>
    </row>
    <row customHeight="1" ht="19.95">
      <c r="D17" s="1638"/>
      <c r="E17" s="1664" t="s">
        <v>713</v>
      </c>
      <c r="F17" s="954" t="s">
        <v>714</v>
      </c>
      <c r="G17" s="1643" t="s">
        <v>555</v>
      </c>
      <c r="H17" s="557"/>
      <c r="I17" s="557"/>
      <c r="J17" s="557"/>
      <c r="K17" s="557"/>
      <c r="L17" s="289" t="s">
        <v>715</v>
      </c>
      <c r="M17" s="543"/>
      <c r="AH17" s="1631">
        <v>19</v>
      </c>
    </row>
    <row customHeight="1" ht="24">
      <c r="D18" s="1638"/>
      <c r="E18" s="1664" t="s">
        <v>716</v>
      </c>
      <c r="F18" s="1650" t="s">
        <v>717</v>
      </c>
      <c r="G18" s="1643" t="s">
        <v>555</v>
      </c>
      <c r="H18" s="557"/>
      <c r="I18" s="557"/>
      <c r="J18" s="557"/>
      <c r="K18" s="557"/>
      <c r="L18" s="289" t="s">
        <v>718</v>
      </c>
      <c r="M18" s="543"/>
      <c r="AH18" s="1631">
        <v>23</v>
      </c>
    </row>
    <row customHeight="1" ht="35.699999999999996">
      <c r="D19" s="1638"/>
      <c r="E19" s="1664" t="s">
        <v>719</v>
      </c>
      <c r="F19" s="1650" t="s">
        <v>720</v>
      </c>
      <c r="G19" s="1643" t="s">
        <v>555</v>
      </c>
      <c r="H19" s="557"/>
      <c r="I19" s="557"/>
      <c r="J19" s="557"/>
      <c r="K19" s="557"/>
      <c r="L19" s="289"/>
      <c r="M19" s="543"/>
      <c r="AH19" s="1631">
        <v>34</v>
      </c>
    </row>
    <row customHeight="1" ht="19.95">
      <c r="D20" s="1638"/>
      <c r="E20" s="1664" t="s">
        <v>310</v>
      </c>
      <c r="F20" s="954" t="s">
        <v>721</v>
      </c>
      <c r="G20" s="1643" t="s">
        <v>555</v>
      </c>
      <c r="H20" s="557"/>
      <c r="I20" s="557"/>
      <c r="J20" s="557"/>
      <c r="K20" s="557"/>
      <c r="L20" s="289" t="s">
        <v>722</v>
      </c>
      <c r="M20" s="543"/>
      <c r="AH20" s="1631">
        <v>19</v>
      </c>
    </row>
    <row customHeight="1" ht="19.95">
      <c r="D21" s="1638"/>
      <c r="E21" s="1664" t="s">
        <v>723</v>
      </c>
      <c r="F21" s="1650" t="s">
        <v>724</v>
      </c>
      <c r="G21" s="1643" t="s">
        <v>555</v>
      </c>
      <c r="H21" s="557"/>
      <c r="I21" s="557"/>
      <c r="J21" s="557"/>
      <c r="K21" s="557"/>
      <c r="L21" s="289"/>
      <c r="M21" s="543"/>
      <c r="AH21" s="1631">
        <v>19</v>
      </c>
    </row>
    <row customHeight="1" ht="19.95">
      <c r="D22" s="1638"/>
      <c r="E22" s="1664" t="s">
        <v>725</v>
      </c>
      <c r="F22" s="1650" t="s">
        <v>726</v>
      </c>
      <c r="G22" s="1643" t="s">
        <v>555</v>
      </c>
      <c r="H22" s="557"/>
      <c r="I22" s="557"/>
      <c r="J22" s="557"/>
      <c r="K22" s="557"/>
      <c r="L22" s="289"/>
      <c r="M22" s="543"/>
      <c r="AH22" s="1631">
        <v>19</v>
      </c>
    </row>
    <row customHeight="1" ht="24">
      <c r="D23" s="1638"/>
      <c r="E23" s="1664" t="s">
        <v>313</v>
      </c>
      <c r="F23" s="954" t="s">
        <v>727</v>
      </c>
      <c r="G23" s="1643" t="s">
        <v>555</v>
      </c>
      <c r="H23" s="557"/>
      <c r="I23" s="557"/>
      <c r="J23" s="557"/>
      <c r="K23" s="557"/>
      <c r="L23" s="289" t="s">
        <v>728</v>
      </c>
      <c r="M23" s="543"/>
      <c r="AH23" s="1631">
        <v>23</v>
      </c>
    </row>
    <row customHeight="1" ht="19.95">
      <c r="D24" s="1638"/>
      <c r="E24" s="1664" t="s">
        <v>729</v>
      </c>
      <c r="F24" s="1650" t="s">
        <v>730</v>
      </c>
      <c r="G24" s="1643" t="s">
        <v>555</v>
      </c>
      <c r="H24" s="557"/>
      <c r="I24" s="557"/>
      <c r="J24" s="557"/>
      <c r="K24" s="557"/>
      <c r="L24" s="289"/>
      <c r="M24" s="543"/>
      <c r="AH24" s="1631">
        <v>19</v>
      </c>
    </row>
    <row customHeight="1" ht="35.699999999999996">
      <c r="D25" s="1638"/>
      <c r="E25" s="1664" t="s">
        <v>731</v>
      </c>
      <c r="F25" s="1650" t="s">
        <v>732</v>
      </c>
      <c r="G25" s="1643" t="s">
        <v>555</v>
      </c>
      <c r="H25" s="557"/>
      <c r="I25" s="557"/>
      <c r="J25" s="557"/>
      <c r="K25" s="557"/>
      <c r="L25" s="289"/>
      <c r="M25" s="543"/>
      <c r="AH25" s="1631">
        <v>34</v>
      </c>
    </row>
    <row customHeight="1" ht="24">
      <c r="D26" s="1638"/>
      <c r="E26" s="1664" t="s">
        <v>733</v>
      </c>
      <c r="F26" s="954" t="s">
        <v>734</v>
      </c>
      <c r="G26" s="1643" t="s">
        <v>555</v>
      </c>
      <c r="H26" s="557"/>
      <c r="I26" s="557"/>
      <c r="J26" s="557"/>
      <c r="K26" s="557"/>
      <c r="L26" s="289" t="s">
        <v>735</v>
      </c>
      <c r="M26" s="543"/>
      <c r="AH26" s="1631">
        <v>23</v>
      </c>
    </row>
    <row customHeight="1" ht="19.95">
      <c r="D27" s="1638"/>
      <c r="E27" s="1675" t="s">
        <v>736</v>
      </c>
      <c r="F27" s="1650" t="s">
        <v>737</v>
      </c>
      <c r="G27" s="1654" t="s">
        <v>555</v>
      </c>
      <c r="H27" s="1676"/>
      <c r="I27" s="1676"/>
      <c r="J27" s="1676"/>
      <c r="K27" s="1676"/>
      <c r="L27" s="289"/>
      <c r="M27" s="543"/>
      <c r="AH27" s="1631">
        <v>19</v>
      </c>
    </row>
    <row customHeight="1" ht="19.95">
      <c r="D28" s="1638"/>
      <c r="E28" s="1675" t="s">
        <v>738</v>
      </c>
      <c r="F28" s="1650" t="s">
        <v>739</v>
      </c>
      <c r="G28" s="1654" t="s">
        <v>555</v>
      </c>
      <c r="H28" s="1676"/>
      <c r="I28" s="1676"/>
      <c r="J28" s="1676"/>
      <c r="K28" s="1676"/>
      <c r="L28" s="289"/>
      <c r="M28" s="543"/>
      <c r="AH28" s="1631">
        <v>19</v>
      </c>
    </row>
    <row customHeight="1" ht="19.95">
      <c r="D29" s="1638"/>
      <c r="E29" s="1675" t="s">
        <v>740</v>
      </c>
      <c r="F29" s="954" t="s">
        <v>741</v>
      </c>
      <c r="G29" s="1654" t="s">
        <v>555</v>
      </c>
      <c r="H29" s="1676"/>
      <c r="I29" s="1676"/>
      <c r="J29" s="1676"/>
      <c r="K29" s="1676"/>
      <c r="L29" s="289"/>
      <c r="M29" s="543"/>
      <c r="AH29" s="1631">
        <v>19</v>
      </c>
    </row>
    <row customHeight="1" ht="19.95">
      <c r="D30" s="1638"/>
      <c r="E30" s="1675" t="s">
        <v>742</v>
      </c>
      <c r="F30" s="954" t="s">
        <v>743</v>
      </c>
      <c r="G30" s="1654" t="s">
        <v>555</v>
      </c>
      <c r="H30" s="1676"/>
      <c r="I30" s="1676"/>
      <c r="J30" s="1676"/>
      <c r="K30" s="1676"/>
      <c r="L30" s="289"/>
      <c r="M30" s="543"/>
      <c r="AH30" s="1631">
        <v>19</v>
      </c>
    </row>
    <row customHeight="1" ht="19.95">
      <c r="D31" s="1638"/>
      <c r="E31" s="1675" t="s">
        <v>744</v>
      </c>
      <c r="F31" s="954" t="s">
        <v>745</v>
      </c>
      <c r="G31" s="1654" t="s">
        <v>555</v>
      </c>
      <c r="H31" s="1676"/>
      <c r="I31" s="1676"/>
      <c r="J31" s="1676"/>
      <c r="K31" s="1676"/>
      <c r="L31" s="289"/>
      <c r="M31" s="543"/>
      <c r="AH31" s="1631">
        <v>19</v>
      </c>
    </row>
    <row s="1366" customFormat="1" customHeight="1" ht="35.699999999999996">
      <c r="A32" s="987"/>
      <c r="C32" s="1636"/>
      <c r="D32" s="1638"/>
      <c r="E32" s="1675" t="s">
        <v>746</v>
      </c>
      <c r="F32" s="954" t="s">
        <v>747</v>
      </c>
      <c r="G32" s="1644" t="s">
        <v>555</v>
      </c>
      <c r="H32" s="579">
        <f>SUM(H33:H34)</f>
        <v>0</v>
      </c>
      <c r="I32" s="579">
        <f>SUM(I33:I34)</f>
        <v>0</v>
      </c>
      <c r="J32" s="579">
        <f>SUM(J33:J34)</f>
        <v>0</v>
      </c>
      <c r="K32" s="579">
        <f>SUM(K33:K34)</f>
        <v>0</v>
      </c>
      <c r="L32" s="289" t="s">
        <v>748</v>
      </c>
      <c r="M32" s="543"/>
      <c r="N32" s="1636"/>
      <c r="O32" s="1636"/>
      <c r="T32" s="1636"/>
      <c r="W32" s="544"/>
      <c r="AC32" s="1632"/>
      <c r="AD32" s="1632"/>
      <c r="AE32" s="1632"/>
      <c r="AF32" s="1632"/>
      <c r="AG32" s="1632"/>
      <c r="AH32" s="1160">
        <v>34</v>
      </c>
    </row>
    <row s="1642" customFormat="1" customHeight="1" ht="1.05">
      <c r="A33" s="1167"/>
      <c r="D33" s="548"/>
      <c r="E33" s="802" t="str">
        <f>E32&amp;".0"</f>
        <v>2.8.0</v>
      </c>
      <c r="F33" s="991"/>
      <c r="G33" s="551"/>
      <c r="H33" s="992"/>
      <c r="I33" s="992"/>
      <c r="J33" s="992"/>
      <c r="K33" s="992"/>
      <c r="L33" s="993"/>
      <c r="AH33" s="1636">
        <v>1</v>
      </c>
    </row>
    <row s="1366" customFormat="1" customHeight="1" ht="19.95">
      <c r="A34" s="987"/>
      <c r="C34" s="1636"/>
      <c r="D34" s="1633"/>
      <c r="E34" s="570"/>
      <c r="F34" s="1666" t="s">
        <v>580</v>
      </c>
      <c r="G34" s="572"/>
      <c r="H34" s="573"/>
      <c r="I34" s="573"/>
      <c r="J34" s="2645"/>
      <c r="K34" s="2646"/>
      <c r="L34" s="301" t="s">
        <v>749</v>
      </c>
      <c r="M34" s="543"/>
      <c r="N34" s="1636"/>
      <c r="O34" s="1636"/>
      <c r="T34" s="1636"/>
      <c r="W34" s="544"/>
      <c r="AC34" s="1632"/>
      <c r="AD34" s="1632"/>
      <c r="AE34" s="1632"/>
      <c r="AF34" s="1632"/>
      <c r="AG34" s="1632"/>
      <c r="AH34" s="1160">
        <v>19</v>
      </c>
    </row>
    <row customHeight="1" ht="60">
      <c r="D35" s="1638"/>
      <c r="E35" s="1675" t="s">
        <v>750</v>
      </c>
      <c r="F35" s="954" t="s">
        <v>751</v>
      </c>
      <c r="G35" s="1654" t="s">
        <v>555</v>
      </c>
      <c r="H35" s="1676"/>
      <c r="I35" s="1676"/>
      <c r="J35" s="1676"/>
      <c r="K35" s="1676"/>
      <c r="L35" s="289" t="s">
        <v>752</v>
      </c>
      <c r="M35" s="543"/>
      <c r="AH35" s="1631">
        <v>57</v>
      </c>
    </row>
    <row s="1366" customFormat="1" customHeight="1" ht="24">
      <c r="A36" s="989" t="s">
        <v>581</v>
      </c>
      <c r="C36" s="1636"/>
      <c r="D36" s="1638"/>
      <c r="E36" s="1664" t="s">
        <v>89</v>
      </c>
      <c r="F36" s="707" t="s">
        <v>753</v>
      </c>
      <c r="G36" s="1643" t="s">
        <v>555</v>
      </c>
      <c r="H36" s="557"/>
      <c r="I36" s="557"/>
      <c r="J36" s="557"/>
      <c r="K36" s="557"/>
      <c r="L36" s="289" t="s">
        <v>754</v>
      </c>
      <c r="M36" s="543"/>
      <c r="N36" s="1636"/>
      <c r="O36" s="1636"/>
      <c r="T36" s="1636"/>
      <c r="W36" s="544"/>
      <c r="AC36" s="1632"/>
      <c r="AD36" s="1632"/>
      <c r="AE36" s="1632"/>
      <c r="AF36" s="1632"/>
      <c r="AG36" s="1632"/>
      <c r="AH36" s="1160">
        <v>23</v>
      </c>
    </row>
    <row s="1366" customFormat="1" customHeight="1" ht="35.699999999999996">
      <c r="A37" s="989"/>
      <c r="C37" s="1636"/>
      <c r="D37" s="1638"/>
      <c r="E37" s="1664" t="s">
        <v>327</v>
      </c>
      <c r="F37" s="954" t="s">
        <v>755</v>
      </c>
      <c r="G37" s="1654"/>
      <c r="H37" s="557"/>
      <c r="I37" s="557"/>
      <c r="J37" s="557"/>
      <c r="K37" s="557"/>
      <c r="L37" s="289"/>
      <c r="M37" s="543"/>
      <c r="N37" s="1636"/>
      <c r="O37" s="1636"/>
      <c r="T37" s="1636"/>
      <c r="W37" s="544"/>
      <c r="AC37" s="1632"/>
      <c r="AD37" s="1632"/>
      <c r="AE37" s="1632"/>
      <c r="AF37" s="1632"/>
      <c r="AG37" s="1632"/>
      <c r="AH37" s="1160">
        <v>34</v>
      </c>
    </row>
    <row s="1366" customFormat="1" customHeight="1" ht="19.95">
      <c r="A38" s="987"/>
      <c r="C38" s="1636"/>
      <c r="D38" s="575"/>
      <c r="E38" s="1664" t="s">
        <v>90</v>
      </c>
      <c r="F38" s="707" t="s">
        <v>756</v>
      </c>
      <c r="G38" s="1643" t="s">
        <v>555</v>
      </c>
      <c r="H38" s="557"/>
      <c r="I38" s="557"/>
      <c r="J38" s="557"/>
      <c r="K38" s="557"/>
      <c r="L38" s="289" t="s">
        <v>757</v>
      </c>
      <c r="M38" s="543"/>
      <c r="N38" s="1636"/>
      <c r="O38" s="1636"/>
      <c r="T38" s="1636"/>
      <c r="W38" s="544"/>
      <c r="AC38" s="1632"/>
      <c r="AD38" s="1632"/>
      <c r="AE38" s="1632"/>
      <c r="AF38" s="1632"/>
      <c r="AG38" s="1632"/>
      <c r="AH38" s="1160">
        <v>19</v>
      </c>
    </row>
    <row s="1366" customFormat="1" customHeight="1" ht="24">
      <c r="A39" s="987"/>
      <c r="C39" s="1636"/>
      <c r="D39" s="575"/>
      <c r="E39" s="1664" t="s">
        <v>758</v>
      </c>
      <c r="F39" s="954" t="s">
        <v>759</v>
      </c>
      <c r="G39" s="1654" t="s">
        <v>555</v>
      </c>
      <c r="H39" s="557"/>
      <c r="I39" s="557"/>
      <c r="J39" s="557"/>
      <c r="K39" s="557"/>
      <c r="L39" s="289" t="s">
        <v>760</v>
      </c>
      <c r="M39" s="543"/>
      <c r="N39" s="1636"/>
      <c r="O39" s="1636"/>
      <c r="T39" s="1636"/>
      <c r="W39" s="544"/>
      <c r="AC39" s="1632"/>
      <c r="AD39" s="1632"/>
      <c r="AE39" s="1632"/>
      <c r="AF39" s="1632"/>
      <c r="AG39" s="1632"/>
      <c r="AH39" s="1160">
        <v>23</v>
      </c>
    </row>
    <row s="1366" customFormat="1" customHeight="1" ht="24">
      <c r="A40" s="987"/>
      <c r="C40" s="1636"/>
      <c r="D40" s="1638"/>
      <c r="E40" s="1664" t="s">
        <v>761</v>
      </c>
      <c r="F40" s="1650" t="s">
        <v>762</v>
      </c>
      <c r="G40" s="1643" t="s">
        <v>555</v>
      </c>
      <c r="H40" s="557"/>
      <c r="I40" s="557"/>
      <c r="J40" s="557"/>
      <c r="K40" s="557"/>
      <c r="L40" s="289" t="s">
        <v>763</v>
      </c>
      <c r="M40" s="543"/>
      <c r="N40" s="1636"/>
      <c r="O40" s="1636"/>
      <c r="T40" s="1636"/>
      <c r="W40" s="544"/>
      <c r="AC40" s="1632"/>
      <c r="AD40" s="1632"/>
      <c r="AE40" s="1632"/>
      <c r="AF40" s="1632"/>
      <c r="AG40" s="1632"/>
      <c r="AH40" s="1160">
        <v>23</v>
      </c>
    </row>
    <row s="1366" customFormat="1" customHeight="1" ht="24">
      <c r="A41" s="987"/>
      <c r="C41" s="1636"/>
      <c r="D41" s="1638"/>
      <c r="E41" s="1664" t="s">
        <v>764</v>
      </c>
      <c r="F41" s="1650" t="s">
        <v>765</v>
      </c>
      <c r="G41" s="1643" t="s">
        <v>555</v>
      </c>
      <c r="H41" s="557"/>
      <c r="I41" s="557"/>
      <c r="J41" s="557"/>
      <c r="K41" s="557"/>
      <c r="L41" s="289" t="s">
        <v>766</v>
      </c>
      <c r="M41" s="543"/>
      <c r="N41" s="1636"/>
      <c r="O41" s="1636"/>
      <c r="T41" s="1636"/>
      <c r="W41" s="544"/>
      <c r="AC41" s="1632"/>
      <c r="AD41" s="1632"/>
      <c r="AE41" s="1632"/>
      <c r="AF41" s="1632"/>
      <c r="AG41" s="1632"/>
      <c r="AH41" s="1160">
        <v>23</v>
      </c>
    </row>
    <row s="1366" customFormat="1" customHeight="1" ht="24">
      <c r="A42" s="987"/>
      <c r="C42" s="1636"/>
      <c r="D42" s="1638"/>
      <c r="E42" s="1664" t="s">
        <v>767</v>
      </c>
      <c r="F42" s="1650" t="s">
        <v>768</v>
      </c>
      <c r="G42" s="1643" t="s">
        <v>555</v>
      </c>
      <c r="H42" s="557"/>
      <c r="I42" s="557"/>
      <c r="J42" s="557"/>
      <c r="K42" s="557"/>
      <c r="L42" s="289" t="s">
        <v>769</v>
      </c>
      <c r="M42" s="543"/>
      <c r="N42" s="1636"/>
      <c r="O42" s="1636"/>
      <c r="T42" s="1636"/>
      <c r="W42" s="544"/>
      <c r="AC42" s="1632"/>
      <c r="AD42" s="1632"/>
      <c r="AE42" s="1632"/>
      <c r="AF42" s="1632"/>
      <c r="AG42" s="1632"/>
      <c r="AH42" s="1160">
        <v>23</v>
      </c>
    </row>
    <row s="1366" customFormat="1" customHeight="1" ht="35.699999999999996">
      <c r="A43" s="987"/>
      <c r="C43" s="1636" t="s">
        <v>591</v>
      </c>
      <c r="D43" s="1638"/>
      <c r="E43" s="1664" t="s">
        <v>98</v>
      </c>
      <c r="F43" s="707" t="s">
        <v>634</v>
      </c>
      <c r="G43" s="1646" t="s">
        <v>770</v>
      </c>
      <c r="H43" s="401"/>
      <c r="I43" s="401"/>
      <c r="J43" s="818"/>
      <c r="K43" s="818"/>
      <c r="L43" s="289" t="s">
        <v>771</v>
      </c>
      <c r="M43" s="543"/>
      <c r="N43" s="1636"/>
      <c r="O43" s="1636"/>
      <c r="T43" s="1636"/>
      <c r="W43" s="544"/>
      <c r="AC43" s="1632"/>
      <c r="AD43" s="1632"/>
      <c r="AE43" s="1632"/>
      <c r="AF43" s="1632"/>
      <c r="AG43" s="1632"/>
      <c r="AH43" s="1160">
        <v>34</v>
      </c>
    </row>
    <row s="1366" customFormat="1" customHeight="1" ht="35.699999999999996">
      <c r="A44" s="987"/>
      <c r="C44" s="1636"/>
      <c r="D44" s="1638"/>
      <c r="E44" s="1664" t="s">
        <v>91</v>
      </c>
      <c r="F44" s="707" t="s">
        <v>772</v>
      </c>
      <c r="G44" s="1643" t="s">
        <v>773</v>
      </c>
      <c r="H44" s="545"/>
      <c r="I44" s="545"/>
      <c r="J44" s="545"/>
      <c r="K44" s="545"/>
      <c r="L44" s="289" t="s">
        <v>774</v>
      </c>
      <c r="M44" s="543"/>
      <c r="N44" s="1636"/>
      <c r="O44" s="1636"/>
      <c r="T44" s="1636"/>
      <c r="W44" s="544"/>
      <c r="AC44" s="1632"/>
      <c r="AD44" s="1632"/>
      <c r="AE44" s="1632"/>
      <c r="AF44" s="1632"/>
      <c r="AG44" s="1632"/>
      <c r="AH44" s="1160">
        <v>34</v>
      </c>
    </row>
    <row s="1366" customFormat="1" customHeight="1" ht="24">
      <c r="A45" s="987"/>
      <c r="C45" s="1636"/>
      <c r="D45" s="1638"/>
      <c r="E45" s="1664" t="s">
        <v>92</v>
      </c>
      <c r="F45" s="707" t="s">
        <v>775</v>
      </c>
      <c r="G45" s="1654" t="s">
        <v>776</v>
      </c>
      <c r="H45" s="545"/>
      <c r="I45" s="545"/>
      <c r="J45" s="545"/>
      <c r="K45" s="545"/>
      <c r="L45" s="289" t="s">
        <v>777</v>
      </c>
      <c r="M45" s="543"/>
      <c r="N45" s="1636"/>
      <c r="O45" s="1636"/>
      <c r="T45" s="1636"/>
      <c r="W45" s="544"/>
      <c r="AC45" s="1632"/>
      <c r="AD45" s="1632"/>
      <c r="AE45" s="1632"/>
      <c r="AF45" s="1632"/>
      <c r="AG45" s="1632"/>
      <c r="AH45" s="1160">
        <v>23</v>
      </c>
    </row>
    <row s="1366" customFormat="1" customHeight="1" ht="19.95">
      <c r="A46" s="987"/>
      <c r="C46" s="1636"/>
      <c r="D46" s="1638"/>
      <c r="E46" s="1664" t="s">
        <v>110</v>
      </c>
      <c r="F46" s="707" t="s">
        <v>778</v>
      </c>
      <c r="G46" s="1643" t="s">
        <v>593</v>
      </c>
      <c r="H46" s="577"/>
      <c r="I46" s="577"/>
      <c r="J46" s="577"/>
      <c r="K46" s="577"/>
      <c r="L46" s="289"/>
      <c r="M46" s="543"/>
      <c r="N46" s="1636"/>
      <c r="O46" s="1636"/>
      <c r="T46" s="1636"/>
      <c r="W46" s="544"/>
      <c r="AC46" s="1632"/>
      <c r="AD46" s="1632"/>
      <c r="AE46" s="1632"/>
      <c r="AF46" s="1632"/>
      <c r="AG46" s="1632"/>
      <c r="AH46" s="1160">
        <v>19</v>
      </c>
    </row>
    <row customHeight="1" ht="11.549999999999999">
      <c r="D47" s="1638"/>
      <c r="J47" s="1635"/>
      <c r="K47" s="1635"/>
      <c r="AH47" s="163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H50" s="566"/>
      <c r="I50" s="566"/>
      <c r="J50" s="622"/>
      <c r="K50" s="622"/>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customHeight="1" ht="11.549999999999999">
      <c r="J203" s="1635"/>
      <c r="K203" s="1635"/>
      <c r="AH203" s="1631">
        <v>11</v>
      </c>
    </row>
    <row customHeight="1" ht="11.549999999999999">
      <c r="J204" s="1635"/>
      <c r="K204" s="1635"/>
      <c r="AH204" s="1631">
        <v>11</v>
      </c>
    </row>
    <row customHeight="1" ht="11.549999999999999">
      <c r="J205" s="1635"/>
      <c r="K205" s="1635"/>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549999999999999">
      <c r="A210" s="990"/>
      <c r="B210" s="1631"/>
      <c r="D210" s="1631"/>
      <c r="J210" s="1635"/>
      <c r="K210" s="1635"/>
      <c r="M210" s="1631"/>
      <c r="P210" s="1631"/>
      <c r="Q210" s="1631"/>
      <c r="R210" s="1631"/>
      <c r="S210" s="1631"/>
      <c r="U210" s="1631"/>
      <c r="V210" s="1631"/>
      <c r="W210" s="1631"/>
      <c r="X210" s="1631"/>
      <c r="Y210" s="1631"/>
      <c r="Z210" s="1631"/>
      <c r="AA210" s="1631"/>
      <c r="AB210" s="1631"/>
      <c r="AC210" s="1631"/>
      <c r="AD210" s="1631"/>
      <c r="AE210" s="1631"/>
      <c r="AF210" s="1631"/>
      <c r="AG210" s="1631"/>
      <c r="AH210" s="1631">
        <v>11</v>
      </c>
    </row>
    <row customHeight="1" ht="11.549999999999999">
      <c r="A211" s="990"/>
      <c r="B211" s="1631"/>
      <c r="D211" s="1631"/>
      <c r="J211" s="1635"/>
      <c r="K211" s="1635"/>
      <c r="M211" s="1631"/>
      <c r="P211" s="1631"/>
      <c r="Q211" s="1631"/>
      <c r="R211" s="1631"/>
      <c r="S211" s="1631"/>
      <c r="U211" s="1631"/>
      <c r="V211" s="1631"/>
      <c r="W211" s="1631"/>
      <c r="X211" s="1631"/>
      <c r="Y211" s="1631"/>
      <c r="Z211" s="1631"/>
      <c r="AA211" s="1631"/>
      <c r="AB211" s="1631"/>
      <c r="AC211" s="1631"/>
      <c r="AD211" s="1631"/>
      <c r="AE211" s="1631"/>
      <c r="AF211" s="1631"/>
      <c r="AG211" s="1631"/>
      <c r="AH211" s="1631">
        <v>11</v>
      </c>
    </row>
    <row customHeight="1" ht="11.549999999999999">
      <c r="A212" s="990"/>
      <c r="B212" s="1631"/>
      <c r="D212" s="1631"/>
      <c r="J212" s="1635"/>
      <c r="K212" s="1635"/>
      <c r="M212" s="1631"/>
      <c r="P212" s="1631"/>
      <c r="Q212" s="1631"/>
      <c r="R212" s="1631"/>
      <c r="S212" s="1631"/>
      <c r="U212" s="1631"/>
      <c r="V212" s="1631"/>
      <c r="W212" s="1631"/>
      <c r="X212" s="1631"/>
      <c r="Y212" s="1631"/>
      <c r="Z212" s="1631"/>
      <c r="AA212" s="1631"/>
      <c r="AB212" s="1631"/>
      <c r="AC212" s="1631"/>
      <c r="AD212" s="1631"/>
      <c r="AE212" s="1631"/>
      <c r="AF212" s="1631"/>
      <c r="AG212" s="1631"/>
      <c r="AH212" s="1631">
        <v>11</v>
      </c>
    </row>
    <row customHeight="1" ht="11.549999999999999">
      <c r="A213" s="990"/>
      <c r="B213" s="1631"/>
      <c r="D213" s="1631"/>
      <c r="J213" s="1635"/>
      <c r="K213" s="1635"/>
      <c r="M213" s="1631"/>
      <c r="P213" s="1631"/>
      <c r="Q213" s="1631"/>
      <c r="R213" s="1631"/>
      <c r="S213" s="1631"/>
      <c r="U213" s="1631"/>
      <c r="V213" s="1631"/>
      <c r="W213" s="1631"/>
      <c r="X213" s="1631"/>
      <c r="Y213" s="1631"/>
      <c r="Z213" s="1631"/>
      <c r="AA213" s="1631"/>
      <c r="AB213" s="1631"/>
      <c r="AC213" s="1631"/>
      <c r="AD213" s="1631"/>
      <c r="AE213" s="1631"/>
      <c r="AF213" s="1631"/>
      <c r="AG213" s="1631"/>
      <c r="AH213" s="1631">
        <v>11</v>
      </c>
    </row>
    <row customHeight="1" ht="11.549999999999999">
      <c r="A214" s="990"/>
      <c r="B214" s="1631"/>
      <c r="D214" s="1631"/>
      <c r="J214" s="1635"/>
      <c r="K214" s="1635"/>
      <c r="M214" s="1631"/>
      <c r="P214" s="1631"/>
      <c r="Q214" s="1631"/>
      <c r="R214" s="1631"/>
      <c r="S214" s="1631"/>
      <c r="U214" s="1631"/>
      <c r="V214" s="1631"/>
      <c r="W214" s="1631"/>
      <c r="X214" s="1631"/>
      <c r="Y214" s="1631"/>
      <c r="Z214" s="1631"/>
      <c r="AA214" s="1631"/>
      <c r="AB214" s="1631"/>
      <c r="AC214" s="1631"/>
      <c r="AD214" s="1631"/>
      <c r="AE214" s="1631"/>
      <c r="AF214" s="1631"/>
      <c r="AG214" s="1631"/>
      <c r="AH214" s="1631">
        <v>11</v>
      </c>
    </row>
    <row customHeight="1" ht="11.549999999999999">
      <c r="A215" s="990"/>
      <c r="B215" s="1631"/>
      <c r="D215" s="1631"/>
      <c r="J215" s="1635"/>
      <c r="K215" s="1635"/>
      <c r="M215" s="1631"/>
      <c r="P215" s="1631"/>
      <c r="Q215" s="1631"/>
      <c r="R215" s="1631"/>
      <c r="S215" s="1631"/>
      <c r="U215" s="1631"/>
      <c r="V215" s="1631"/>
      <c r="W215" s="1631"/>
      <c r="X215" s="1631"/>
      <c r="Y215" s="1631"/>
      <c r="Z215" s="1631"/>
      <c r="AA215" s="1631"/>
      <c r="AB215" s="1631"/>
      <c r="AC215" s="1631"/>
      <c r="AD215" s="1631"/>
      <c r="AE215" s="1631"/>
      <c r="AF215" s="1631"/>
      <c r="AG215" s="1631"/>
      <c r="AH215" s="1631">
        <v>11</v>
      </c>
    </row>
    <row customHeight="1" ht="11.549999999999999">
      <c r="A216" s="990"/>
      <c r="B216" s="1631"/>
      <c r="D216" s="1631"/>
      <c r="J216" s="1635"/>
      <c r="K216" s="1635"/>
      <c r="M216" s="1631"/>
      <c r="P216" s="1631"/>
      <c r="Q216" s="1631"/>
      <c r="R216" s="1631"/>
      <c r="S216" s="1631"/>
      <c r="U216" s="1631"/>
      <c r="V216" s="1631"/>
      <c r="W216" s="1631"/>
      <c r="X216" s="1631"/>
      <c r="Y216" s="1631"/>
      <c r="Z216" s="1631"/>
      <c r="AA216" s="1631"/>
      <c r="AB216" s="1631"/>
      <c r="AC216" s="1631"/>
      <c r="AD216" s="1631"/>
      <c r="AE216" s="1631"/>
      <c r="AF216" s="1631"/>
      <c r="AG216" s="1631"/>
      <c r="AH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1">
        <v>102</v>
      </c>
      <c r="M217" s="1160">
        <v>9</v>
      </c>
      <c r="N217" s="1636">
        <v>5</v>
      </c>
      <c r="O217" s="1636">
        <v>3</v>
      </c>
      <c r="P217" s="1160">
        <v>3</v>
      </c>
      <c r="Q217" s="1160">
        <v>3</v>
      </c>
      <c r="R217" s="1160">
        <v>3</v>
      </c>
      <c r="S217" s="1160">
        <v>3</v>
      </c>
      <c r="T217" s="1636">
        <v>10</v>
      </c>
      <c r="U217" s="1160">
        <v>34</v>
      </c>
      <c r="V217" s="1160">
        <v>9</v>
      </c>
      <c r="W217" s="544">
        <v>8</v>
      </c>
      <c r="X217" s="1160">
        <v>8</v>
      </c>
      <c r="Y217" s="1160">
        <v>8</v>
      </c>
      <c r="Z217" s="1160">
        <v>8</v>
      </c>
      <c r="AA217" s="1160">
        <v>8</v>
      </c>
      <c r="AB217" s="1160">
        <v>8</v>
      </c>
      <c r="AC217" s="1632">
        <v>8</v>
      </c>
      <c r="AD217" s="1632">
        <v>8</v>
      </c>
      <c r="AE217" s="1632">
        <v>8</v>
      </c>
      <c r="AF217" s="1632">
        <v>8</v>
      </c>
      <c r="AG217" s="1632">
        <v>8</v>
      </c>
      <c r="AH217" s="163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ABFF2-F328-A2C8-19A8-217698E1342B}"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58"/>
      <c r="F2" s="540"/>
      <c r="G2" s="1657" t="s">
        <v>555</v>
      </c>
      <c r="H2" s="541"/>
      <c r="I2" s="541"/>
      <c r="J2" s="751"/>
      <c r="K2" s="751"/>
      <c r="L2" s="542" t="s">
        <v>558</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3.75">
      <c r="E6" s="2248" t="s">
        <v>779</v>
      </c>
      <c r="F6" s="2248"/>
      <c r="G6" s="2248"/>
      <c r="H6" s="2248"/>
      <c r="I6" s="2248"/>
      <c r="J6" s="2248"/>
      <c r="K6" s="2248"/>
      <c r="L6" s="556"/>
      <c r="AH6" s="1631">
        <v>32</v>
      </c>
    </row>
    <row customHeight="1" ht="25.2">
      <c r="E7" s="2249" t="str">
        <f>IF(org=0,"Не определено",org)</f>
        <v>Муниципальное унитарное предприятие "Невельские коммунальные сети"</v>
      </c>
      <c r="F7" s="2249"/>
      <c r="G7" s="2249"/>
      <c r="H7" s="2249"/>
      <c r="I7" s="2249"/>
      <c r="J7" s="2249"/>
      <c r="K7" s="2249"/>
      <c r="AH7" s="1631">
        <v>24</v>
      </c>
    </row>
    <row customHeight="1" ht="11.549999999999999">
      <c r="E8" s="1135"/>
      <c r="F8" s="1135"/>
      <c r="G8" s="1135"/>
      <c r="H8" s="1135"/>
      <c r="I8" s="1135"/>
      <c r="J8" s="1136" t="s">
        <v>22</v>
      </c>
      <c r="K8" s="1136" t="s">
        <v>22</v>
      </c>
      <c r="AH8" s="1631">
        <v>11</v>
      </c>
    </row>
    <row s="1642" customFormat="1" customHeight="1" ht="1.05">
      <c r="A9" s="1167"/>
      <c r="D9" s="1642"/>
      <c r="H9" s="889"/>
      <c r="I9" s="889" t="s">
        <v>116</v>
      </c>
      <c r="J9" s="889" t="s">
        <v>121</v>
      </c>
      <c r="K9" s="889" t="s">
        <v>123</v>
      </c>
      <c r="AH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393" t="str">
        <f>IF(J9="","",INDEX(DIFFERENTIATION_UNMERGE_VD,MATCH(J9,DIFFERENTIATION_ID_DIFF,0)))</f>
        <v>Водоотведение</v>
      </c>
      <c r="K10" s="2393" t="str">
        <f>IF(K9="","",INDEX(DIFFERENTIATION_UNMERGE_VD,MATCH(K9,DIFFERENTIATION_ID_DIFF,0)))</f>
        <v>Водоотведение</v>
      </c>
      <c r="L10" s="2127"/>
      <c r="AH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Водоотведение г. Невельска и с. Колхозное</v>
      </c>
      <c r="J12" s="1663" t="str">
        <f>IF(J9="","",INDEX(DIFFERENTIATION_UNMERGE_SYSTEM,MATCH(J9,DIFFERENTIATION_ID_DIFF,0)))</f>
        <v>Водоотведение с. Горнозаводск</v>
      </c>
      <c r="K12" s="1663" t="str">
        <f>IF(K9="","",INDEX(DIFFERENTIATION_UNMERGE_SYSTEM,MATCH(K9,DIFFERENTIATION_ID_DIFF,0)))</f>
        <v>Водоотведение с. Шебунино</v>
      </c>
      <c r="L12" s="2127"/>
      <c r="AH12" s="1631">
        <v>0</v>
      </c>
    </row>
    <row customHeight="1" ht="11.549999999999999">
      <c r="E13" s="2369" t="s">
        <v>303</v>
      </c>
      <c r="F13" s="2370"/>
      <c r="G13" s="2370"/>
      <c r="H13" s="1656"/>
      <c r="I13" s="1656"/>
      <c r="J13" s="2367"/>
      <c r="K13" s="2367"/>
      <c r="L13" s="2127"/>
      <c r="AH13" s="1631">
        <v>11</v>
      </c>
    </row>
    <row customHeight="1" ht="24">
      <c r="E14" s="1657" t="s">
        <v>87</v>
      </c>
      <c r="F14" s="1660" t="s">
        <v>305</v>
      </c>
      <c r="G14" s="1660" t="s">
        <v>569</v>
      </c>
      <c r="H14" s="1660" t="s">
        <v>306</v>
      </c>
      <c r="I14" s="1660" t="s">
        <v>306</v>
      </c>
      <c r="J14" s="2312" t="s">
        <v>306</v>
      </c>
      <c r="K14" s="2312" t="s">
        <v>306</v>
      </c>
      <c r="L14" s="2127"/>
      <c r="AH14" s="1631">
        <v>23</v>
      </c>
    </row>
    <row customHeight="1" ht="19.95">
      <c r="D15" s="1638"/>
      <c r="E15" s="1630" t="s">
        <v>108</v>
      </c>
      <c r="F15" s="707" t="s">
        <v>780</v>
      </c>
      <c r="G15" s="1657" t="s">
        <v>555</v>
      </c>
      <c r="H15" s="557"/>
      <c r="I15" s="557"/>
      <c r="J15" s="557"/>
      <c r="K15" s="557"/>
      <c r="L15" s="289" t="s">
        <v>781</v>
      </c>
      <c r="M15" s="543" t="s">
        <v>635</v>
      </c>
      <c r="AH15" s="1631">
        <v>19</v>
      </c>
    </row>
    <row customHeight="1" ht="24">
      <c r="D16" s="1638"/>
      <c r="E16" s="1630" t="s">
        <v>109</v>
      </c>
      <c r="F16" s="1665" t="s">
        <v>782</v>
      </c>
      <c r="G16" s="1657" t="s">
        <v>555</v>
      </c>
      <c r="H16" s="558">
        <f>SUM(H17,H20:H27)</f>
        <v>0</v>
      </c>
      <c r="I16" s="558">
        <f>SUM(I17,I20:I27)</f>
        <v>0</v>
      </c>
      <c r="J16" s="558">
        <f>SUM(J17,J20:J27)</f>
        <v>0</v>
      </c>
      <c r="K16" s="558">
        <f>SUM(K17,K20:K27)</f>
        <v>0</v>
      </c>
      <c r="L16" s="289" t="s">
        <v>783</v>
      </c>
      <c r="M16" s="543" t="s">
        <v>635</v>
      </c>
      <c r="AH16" s="1631">
        <v>23</v>
      </c>
    </row>
    <row customHeight="1" ht="35.699999999999996">
      <c r="D17" s="1638"/>
      <c r="E17" s="1664" t="s">
        <v>713</v>
      </c>
      <c r="F17" s="1667" t="s">
        <v>784</v>
      </c>
      <c r="G17" s="1654" t="s">
        <v>555</v>
      </c>
      <c r="H17" s="557"/>
      <c r="I17" s="557"/>
      <c r="J17" s="557"/>
      <c r="K17" s="557"/>
      <c r="L17" s="289" t="s">
        <v>785</v>
      </c>
      <c r="M17" s="543"/>
      <c r="AH17" s="1631">
        <v>34</v>
      </c>
    </row>
    <row customHeight="1" ht="19.95">
      <c r="D18" s="1638"/>
      <c r="E18" s="1664" t="s">
        <v>716</v>
      </c>
      <c r="F18" s="1668" t="s">
        <v>786</v>
      </c>
      <c r="G18" s="1654" t="s">
        <v>555</v>
      </c>
      <c r="H18" s="557"/>
      <c r="I18" s="557"/>
      <c r="J18" s="557"/>
      <c r="K18" s="557"/>
      <c r="L18" s="289"/>
      <c r="M18" s="543"/>
      <c r="AH18" s="1631">
        <v>19</v>
      </c>
    </row>
    <row customHeight="1" ht="24">
      <c r="D19" s="1638"/>
      <c r="E19" s="1664" t="s">
        <v>719</v>
      </c>
      <c r="F19" s="1668" t="s">
        <v>787</v>
      </c>
      <c r="G19" s="1654" t="s">
        <v>555</v>
      </c>
      <c r="H19" s="557"/>
      <c r="I19" s="557"/>
      <c r="J19" s="557"/>
      <c r="K19" s="557"/>
      <c r="L19" s="289"/>
      <c r="M19" s="543"/>
      <c r="AH19" s="1631">
        <v>23</v>
      </c>
    </row>
    <row customHeight="1" ht="35.699999999999996">
      <c r="D20" s="1638"/>
      <c r="E20" s="1664" t="s">
        <v>310</v>
      </c>
      <c r="F20" s="1667" t="s">
        <v>788</v>
      </c>
      <c r="G20" s="1654" t="s">
        <v>555</v>
      </c>
      <c r="H20" s="557"/>
      <c r="I20" s="557"/>
      <c r="J20" s="557"/>
      <c r="K20" s="557"/>
      <c r="L20" s="289"/>
      <c r="M20" s="543"/>
      <c r="AH20" s="1631">
        <v>34</v>
      </c>
    </row>
    <row customHeight="1" ht="48.29999999999999">
      <c r="D21" s="1638"/>
      <c r="E21" s="1664" t="s">
        <v>313</v>
      </c>
      <c r="F21" s="1667" t="s">
        <v>789</v>
      </c>
      <c r="G21" s="1654" t="s">
        <v>555</v>
      </c>
      <c r="H21" s="557"/>
      <c r="I21" s="557"/>
      <c r="J21" s="557"/>
      <c r="K21" s="557"/>
      <c r="L21" s="289"/>
      <c r="M21" s="543"/>
      <c r="AH21" s="1631">
        <v>46</v>
      </c>
    </row>
    <row customHeight="1" ht="60">
      <c r="D22" s="1638"/>
      <c r="E22" s="1664" t="s">
        <v>733</v>
      </c>
      <c r="F22" s="1667" t="s">
        <v>790</v>
      </c>
      <c r="G22" s="1654" t="s">
        <v>555</v>
      </c>
      <c r="H22" s="557"/>
      <c r="I22" s="557"/>
      <c r="J22" s="557"/>
      <c r="K22" s="557"/>
      <c r="L22" s="289"/>
      <c r="M22" s="543"/>
      <c r="AH22" s="1631">
        <v>57</v>
      </c>
    </row>
    <row customHeight="1" ht="35.699999999999996">
      <c r="D23" s="1638"/>
      <c r="E23" s="1664" t="s">
        <v>740</v>
      </c>
      <c r="F23" s="1667" t="s">
        <v>791</v>
      </c>
      <c r="G23" s="1654" t="s">
        <v>555</v>
      </c>
      <c r="H23" s="557"/>
      <c r="I23" s="557"/>
      <c r="J23" s="557"/>
      <c r="K23" s="557"/>
      <c r="L23" s="289"/>
      <c r="M23" s="543"/>
      <c r="AH23" s="1631">
        <v>34</v>
      </c>
    </row>
    <row customHeight="1" ht="35.699999999999996">
      <c r="D24" s="1638"/>
      <c r="E24" s="1664" t="s">
        <v>742</v>
      </c>
      <c r="F24" s="1667" t="s">
        <v>792</v>
      </c>
      <c r="G24" s="1654" t="s">
        <v>555</v>
      </c>
      <c r="H24" s="557"/>
      <c r="I24" s="557"/>
      <c r="J24" s="557"/>
      <c r="K24" s="557"/>
      <c r="L24" s="289"/>
      <c r="M24" s="543"/>
      <c r="AH24" s="1631">
        <v>34</v>
      </c>
    </row>
    <row customHeight="1" ht="24">
      <c r="D25" s="1638"/>
      <c r="E25" s="1664" t="s">
        <v>744</v>
      </c>
      <c r="F25" s="1667" t="s">
        <v>793</v>
      </c>
      <c r="G25" s="1654" t="s">
        <v>555</v>
      </c>
      <c r="H25" s="557"/>
      <c r="I25" s="557"/>
      <c r="J25" s="557"/>
      <c r="K25" s="557"/>
      <c r="L25" s="289"/>
      <c r="M25" s="543"/>
      <c r="AH25" s="1631">
        <v>23</v>
      </c>
    </row>
    <row customHeight="1" ht="76.5">
      <c r="D26" s="1638"/>
      <c r="E26" s="1664" t="s">
        <v>746</v>
      </c>
      <c r="F26" s="1667" t="s">
        <v>794</v>
      </c>
      <c r="G26" s="1654" t="s">
        <v>555</v>
      </c>
      <c r="H26" s="557"/>
      <c r="I26" s="557"/>
      <c r="J26" s="557"/>
      <c r="K26" s="557"/>
      <c r="L26" s="289"/>
      <c r="M26" s="543"/>
      <c r="AH26" s="1631">
        <v>73</v>
      </c>
    </row>
    <row s="1366" customFormat="1" customHeight="1" ht="35.699999999999996">
      <c r="A27" s="987"/>
      <c r="C27" s="1636"/>
      <c r="D27" s="1638"/>
      <c r="E27" s="1629" t="s">
        <v>750</v>
      </c>
      <c r="F27" s="1628" t="s">
        <v>795</v>
      </c>
      <c r="G27" s="1655" t="s">
        <v>555</v>
      </c>
      <c r="H27" s="579">
        <f>SUM(H28:H29)</f>
        <v>0</v>
      </c>
      <c r="I27" s="579">
        <f>SUM(I28:I29)</f>
        <v>0</v>
      </c>
      <c r="J27" s="579">
        <f>SUM(J28:J29)</f>
        <v>0</v>
      </c>
      <c r="K27" s="579">
        <f>SUM(K28:K29)</f>
        <v>0</v>
      </c>
      <c r="L27" s="289" t="s">
        <v>748</v>
      </c>
      <c r="M27" s="543"/>
      <c r="N27" s="1636"/>
      <c r="O27" s="1636"/>
      <c r="T27" s="1636"/>
      <c r="W27" s="544"/>
      <c r="AC27" s="1632"/>
      <c r="AD27" s="1632"/>
      <c r="AE27" s="1632"/>
      <c r="AF27" s="1632"/>
      <c r="AG27" s="1632"/>
      <c r="AH27" s="1160">
        <v>34</v>
      </c>
    </row>
    <row s="1642" customFormat="1" customHeight="1" ht="1.05">
      <c r="A28" s="1167"/>
      <c r="D28" s="548"/>
      <c r="E28" s="802" t="str">
        <f>E27&amp;".0"</f>
        <v>2.9.0</v>
      </c>
      <c r="F28" s="991"/>
      <c r="G28" s="551"/>
      <c r="H28" s="992"/>
      <c r="I28" s="992"/>
      <c r="J28" s="992"/>
      <c r="K28" s="992"/>
      <c r="L28" s="993"/>
      <c r="AH28" s="1636">
        <v>1</v>
      </c>
    </row>
    <row s="1366" customFormat="1" customHeight="1" ht="19.95">
      <c r="A29" s="987"/>
      <c r="C29" s="1636"/>
      <c r="D29" s="1633"/>
      <c r="E29" s="570"/>
      <c r="F29" s="1666" t="s">
        <v>580</v>
      </c>
      <c r="G29" s="572"/>
      <c r="H29" s="573"/>
      <c r="I29" s="573"/>
      <c r="J29" s="2647"/>
      <c r="K29" s="2648"/>
      <c r="L29" s="301" t="s">
        <v>749</v>
      </c>
      <c r="M29" s="543"/>
      <c r="N29" s="1636"/>
      <c r="O29" s="1636"/>
      <c r="T29" s="1636"/>
      <c r="W29" s="544"/>
      <c r="AC29" s="1632"/>
      <c r="AD29" s="1632"/>
      <c r="AE29" s="1632"/>
      <c r="AF29" s="1632"/>
      <c r="AG29" s="1632"/>
      <c r="AH29" s="1160">
        <v>19</v>
      </c>
    </row>
    <row s="1366" customFormat="1" customHeight="1" ht="24">
      <c r="A30" s="987"/>
      <c r="C30" s="1636"/>
      <c r="D30" s="1638"/>
      <c r="E30" s="1664" t="s">
        <v>89</v>
      </c>
      <c r="F30" s="1661" t="s">
        <v>796</v>
      </c>
      <c r="G30" s="1654" t="s">
        <v>555</v>
      </c>
      <c r="H30" s="557"/>
      <c r="I30" s="557"/>
      <c r="J30" s="557"/>
      <c r="K30" s="557"/>
      <c r="L30" s="289"/>
      <c r="M30" s="543"/>
      <c r="N30" s="1636"/>
      <c r="O30" s="1636"/>
      <c r="T30" s="1636"/>
      <c r="W30" s="544"/>
      <c r="AC30" s="1632"/>
      <c r="AD30" s="1632"/>
      <c r="AE30" s="1632"/>
      <c r="AF30" s="1632"/>
      <c r="AG30" s="1632"/>
      <c r="AH30" s="1160">
        <v>23</v>
      </c>
    </row>
    <row s="1366" customFormat="1" customHeight="1" ht="35.699999999999996">
      <c r="A31" s="987"/>
      <c r="C31" s="1636"/>
      <c r="D31" s="575"/>
      <c r="E31" s="1664" t="s">
        <v>90</v>
      </c>
      <c r="F31" s="1661" t="s">
        <v>797</v>
      </c>
      <c r="G31" s="1654" t="s">
        <v>555</v>
      </c>
      <c r="H31" s="557"/>
      <c r="I31" s="557"/>
      <c r="J31" s="557"/>
      <c r="K31" s="557"/>
      <c r="L31" s="289" t="s">
        <v>798</v>
      </c>
      <c r="M31" s="543"/>
      <c r="N31" s="1636"/>
      <c r="O31" s="1636"/>
      <c r="T31" s="1636"/>
      <c r="W31" s="544"/>
      <c r="AC31" s="1632"/>
      <c r="AD31" s="1632"/>
      <c r="AE31" s="1632"/>
      <c r="AF31" s="1632"/>
      <c r="AG31" s="1632"/>
      <c r="AH31" s="1160">
        <v>34</v>
      </c>
    </row>
    <row s="1366" customFormat="1" customHeight="1" ht="24">
      <c r="A32" s="987"/>
      <c r="C32" s="1636"/>
      <c r="D32" s="1638"/>
      <c r="E32" s="1664" t="s">
        <v>758</v>
      </c>
      <c r="F32" s="690" t="s">
        <v>762</v>
      </c>
      <c r="G32" s="1654" t="s">
        <v>555</v>
      </c>
      <c r="H32" s="557"/>
      <c r="I32" s="557"/>
      <c r="J32" s="557"/>
      <c r="K32" s="557"/>
      <c r="L32" s="289" t="s">
        <v>799</v>
      </c>
      <c r="M32" s="543"/>
      <c r="N32" s="1636"/>
      <c r="O32" s="1636"/>
      <c r="T32" s="1636"/>
      <c r="W32" s="544"/>
      <c r="AC32" s="1632"/>
      <c r="AD32" s="1632"/>
      <c r="AE32" s="1632"/>
      <c r="AF32" s="1632"/>
      <c r="AG32" s="1632"/>
      <c r="AH32" s="1160">
        <v>23</v>
      </c>
    </row>
    <row s="1366" customFormat="1" customHeight="1" ht="24">
      <c r="A33" s="987"/>
      <c r="C33" s="1636"/>
      <c r="D33" s="1638"/>
      <c r="E33" s="1664" t="s">
        <v>800</v>
      </c>
      <c r="F33" s="690" t="s">
        <v>801</v>
      </c>
      <c r="G33" s="1654" t="s">
        <v>555</v>
      </c>
      <c r="H33" s="557"/>
      <c r="I33" s="557"/>
      <c r="J33" s="557"/>
      <c r="K33" s="557"/>
      <c r="L33" s="289" t="s">
        <v>802</v>
      </c>
      <c r="M33" s="543"/>
      <c r="N33" s="1636"/>
      <c r="O33" s="1636"/>
      <c r="T33" s="1636"/>
      <c r="W33" s="544"/>
      <c r="AC33" s="1632"/>
      <c r="AD33" s="1632"/>
      <c r="AE33" s="1632"/>
      <c r="AF33" s="1632"/>
      <c r="AG33" s="1632"/>
      <c r="AH33" s="1160">
        <v>23</v>
      </c>
    </row>
    <row s="1366" customFormat="1" customHeight="1" ht="24">
      <c r="A34" s="987"/>
      <c r="C34" s="1636"/>
      <c r="D34" s="1638"/>
      <c r="E34" s="1664" t="s">
        <v>803</v>
      </c>
      <c r="F34" s="690" t="s">
        <v>768</v>
      </c>
      <c r="G34" s="1654" t="s">
        <v>555</v>
      </c>
      <c r="H34" s="557"/>
      <c r="I34" s="557"/>
      <c r="J34" s="557"/>
      <c r="K34" s="557"/>
      <c r="L34" s="289" t="s">
        <v>804</v>
      </c>
      <c r="M34" s="543"/>
      <c r="N34" s="1636"/>
      <c r="O34" s="1636"/>
      <c r="T34" s="1636"/>
      <c r="W34" s="544"/>
      <c r="AC34" s="1632"/>
      <c r="AD34" s="1632"/>
      <c r="AE34" s="1632"/>
      <c r="AF34" s="1632"/>
      <c r="AG34" s="1632"/>
      <c r="AH34" s="1160">
        <v>23</v>
      </c>
    </row>
    <row s="1366" customFormat="1" customHeight="1" ht="35.699999999999996">
      <c r="A35" s="987"/>
      <c r="C35" s="1636" t="s">
        <v>591</v>
      </c>
      <c r="D35" s="1638"/>
      <c r="E35" s="1664" t="s">
        <v>98</v>
      </c>
      <c r="F35" s="1661" t="s">
        <v>634</v>
      </c>
      <c r="G35" s="1657" t="s">
        <v>309</v>
      </c>
      <c r="H35" s="401"/>
      <c r="I35" s="401"/>
      <c r="J35" s="818"/>
      <c r="K35" s="818"/>
      <c r="L35" s="289" t="s">
        <v>805</v>
      </c>
      <c r="M35" s="543"/>
      <c r="N35" s="1636"/>
      <c r="O35" s="1636"/>
      <c r="T35" s="1636"/>
      <c r="W35" s="544"/>
      <c r="AC35" s="1632"/>
      <c r="AD35" s="1632"/>
      <c r="AE35" s="1632"/>
      <c r="AF35" s="1632"/>
      <c r="AG35" s="1632"/>
      <c r="AH35" s="1160">
        <v>34</v>
      </c>
    </row>
    <row s="1366" customFormat="1" customHeight="1" ht="35.699999999999996">
      <c r="A36" s="987"/>
      <c r="C36" s="1636"/>
      <c r="D36" s="1638"/>
      <c r="E36" s="1664" t="s">
        <v>91</v>
      </c>
      <c r="F36" s="1661" t="s">
        <v>806</v>
      </c>
      <c r="G36" s="1654" t="s">
        <v>773</v>
      </c>
      <c r="H36" s="545"/>
      <c r="I36" s="545"/>
      <c r="J36" s="545"/>
      <c r="K36" s="545"/>
      <c r="L36" s="289" t="s">
        <v>774</v>
      </c>
      <c r="M36" s="543"/>
      <c r="N36" s="1636"/>
      <c r="O36" s="1636"/>
      <c r="T36" s="1636"/>
      <c r="W36" s="544"/>
      <c r="AC36" s="1632"/>
      <c r="AD36" s="1632"/>
      <c r="AE36" s="1632"/>
      <c r="AF36" s="1632"/>
      <c r="AG36" s="1632"/>
      <c r="AH36" s="1160">
        <v>34</v>
      </c>
    </row>
    <row s="1366" customFormat="1" customHeight="1" ht="24">
      <c r="A37" s="987"/>
      <c r="C37" s="1636"/>
      <c r="D37" s="1638"/>
      <c r="E37" s="1664" t="s">
        <v>92</v>
      </c>
      <c r="F37" s="1661" t="s">
        <v>807</v>
      </c>
      <c r="G37" s="1654" t="s">
        <v>776</v>
      </c>
      <c r="H37" s="545"/>
      <c r="I37" s="545"/>
      <c r="J37" s="545"/>
      <c r="K37" s="545"/>
      <c r="L37" s="289" t="s">
        <v>777</v>
      </c>
      <c r="M37" s="543"/>
      <c r="N37" s="1636"/>
      <c r="O37" s="1636"/>
      <c r="T37" s="1636"/>
      <c r="W37" s="544"/>
      <c r="AC37" s="1632"/>
      <c r="AD37" s="1632"/>
      <c r="AE37" s="1632"/>
      <c r="AF37" s="1632"/>
      <c r="AG37" s="1632"/>
      <c r="AH37" s="1160">
        <v>23</v>
      </c>
    </row>
    <row customHeight="1" ht="11.549999999999999">
      <c r="D38" s="1638"/>
      <c r="J38" s="1635"/>
      <c r="K38" s="1635"/>
      <c r="AH38" s="1631">
        <v>11</v>
      </c>
    </row>
    <row customHeight="1" ht="27.299999999999997">
      <c r="D39" s="1638"/>
      <c r="E39" s="1253" t="s">
        <v>808</v>
      </c>
      <c r="F39" s="2285" t="s">
        <v>809</v>
      </c>
      <c r="G39" s="2285"/>
      <c r="H39" s="369"/>
      <c r="I39" s="369"/>
      <c r="J39" s="1687"/>
      <c r="K39" s="1687"/>
      <c r="L39" s="369"/>
      <c r="AH39" s="1631">
        <v>26</v>
      </c>
    </row>
    <row s="1641" customFormat="1" customHeight="1" ht="39.75">
      <c r="A40" s="987"/>
      <c r="B40" s="1636"/>
      <c r="C40" s="1636"/>
      <c r="D40" s="351"/>
      <c r="F40" s="2285" t="s">
        <v>810</v>
      </c>
      <c r="G40" s="2285"/>
      <c r="H40" s="369"/>
      <c r="I40" s="369"/>
      <c r="J40" s="1687"/>
      <c r="K40" s="1687"/>
      <c r="L40" s="369"/>
      <c r="M40" s="1160"/>
      <c r="N40" s="1636"/>
      <c r="O40" s="1636"/>
      <c r="P40" s="1160"/>
      <c r="Q40" s="1160"/>
      <c r="R40" s="1160"/>
      <c r="S40" s="1160"/>
      <c r="T40" s="1636"/>
      <c r="U40" s="1160"/>
      <c r="V40" s="1160"/>
      <c r="W40" s="544"/>
      <c r="X40" s="1160"/>
      <c r="Y40" s="1160"/>
      <c r="Z40" s="1160"/>
      <c r="AA40" s="1160"/>
      <c r="AB40" s="1160"/>
      <c r="AC40" s="1632"/>
      <c r="AD40" s="566"/>
      <c r="AE40" s="566"/>
      <c r="AF40" s="566"/>
      <c r="AG40" s="566"/>
      <c r="AH40" s="1641">
        <v>38</v>
      </c>
    </row>
    <row s="1641" customFormat="1" customHeight="1" ht="11.549999999999999">
      <c r="A41" s="987"/>
      <c r="B41" s="1636"/>
      <c r="C41" s="1636"/>
      <c r="D41" s="351"/>
      <c r="J41" s="1641"/>
      <c r="K41" s="1641"/>
      <c r="M41" s="1160"/>
      <c r="N41" s="1636"/>
      <c r="O41" s="1636"/>
      <c r="P41" s="1160"/>
      <c r="Q41" s="1160"/>
      <c r="R41" s="1160"/>
      <c r="S41" s="1160"/>
      <c r="T41" s="1636"/>
      <c r="U41" s="1160"/>
      <c r="V41" s="1160"/>
      <c r="W41" s="544"/>
      <c r="X41" s="1160"/>
      <c r="Y41" s="1160"/>
      <c r="Z41" s="1160"/>
      <c r="AA41" s="1160"/>
      <c r="AB41" s="1160"/>
      <c r="AC41" s="1632"/>
      <c r="AD41" s="566"/>
      <c r="AE41" s="566"/>
      <c r="AF41" s="566"/>
      <c r="AG41" s="566"/>
      <c r="AH41" s="1641">
        <v>11</v>
      </c>
    </row>
    <row s="1641" customFormat="1" customHeight="1" ht="11.549999999999999">
      <c r="A42" s="987"/>
      <c r="B42" s="1636"/>
      <c r="C42" s="1636"/>
      <c r="D42" s="351"/>
      <c r="J42" s="1641"/>
      <c r="K42" s="1641"/>
      <c r="M42" s="1160"/>
      <c r="N42" s="1636"/>
      <c r="O42" s="1636"/>
      <c r="P42" s="1160"/>
      <c r="Q42" s="1160"/>
      <c r="R42" s="1160"/>
      <c r="S42" s="1160"/>
      <c r="T42" s="1636"/>
      <c r="U42" s="1160"/>
      <c r="V42" s="1160"/>
      <c r="W42" s="544"/>
      <c r="X42" s="1160"/>
      <c r="Y42" s="1160"/>
      <c r="Z42" s="1160"/>
      <c r="AA42" s="1160"/>
      <c r="AB42" s="1160"/>
      <c r="AC42" s="1632"/>
      <c r="AD42" s="566"/>
      <c r="AE42" s="566"/>
      <c r="AF42" s="566"/>
      <c r="AG42" s="566"/>
      <c r="AH42" s="1641">
        <v>11</v>
      </c>
    </row>
    <row s="1641" customFormat="1" customHeight="1" ht="11.549999999999999">
      <c r="A43" s="987"/>
      <c r="B43" s="1636"/>
      <c r="C43" s="1636"/>
      <c r="D43" s="351"/>
      <c r="H43" s="566"/>
      <c r="I43" s="566"/>
      <c r="J43" s="622"/>
      <c r="K43" s="622"/>
      <c r="M43" s="1160"/>
      <c r="N43" s="1636"/>
      <c r="O43" s="1636"/>
      <c r="P43" s="1160"/>
      <c r="Q43" s="1160"/>
      <c r="R43" s="1160"/>
      <c r="S43" s="1160"/>
      <c r="T43" s="1636"/>
      <c r="U43" s="1160"/>
      <c r="V43" s="1160"/>
      <c r="W43" s="544"/>
      <c r="X43" s="1160"/>
      <c r="Y43" s="1160"/>
      <c r="Z43" s="1160"/>
      <c r="AA43" s="1160"/>
      <c r="AB43" s="1160"/>
      <c r="AC43" s="1632"/>
      <c r="AD43" s="566"/>
      <c r="AE43" s="566"/>
      <c r="AF43" s="566"/>
      <c r="AG43" s="566"/>
      <c r="AH43" s="1641">
        <v>11</v>
      </c>
    </row>
    <row s="1641" customFormat="1" customHeight="1" ht="11.549999999999999">
      <c r="A44" s="987"/>
      <c r="B44" s="1636"/>
      <c r="C44" s="1636"/>
      <c r="D44" s="351"/>
      <c r="J44" s="1641"/>
      <c r="K44" s="1641"/>
      <c r="M44" s="1160"/>
      <c r="N44" s="1636"/>
      <c r="O44" s="1636"/>
      <c r="P44" s="1160"/>
      <c r="Q44" s="1160"/>
      <c r="R44" s="1160"/>
      <c r="S44" s="1160"/>
      <c r="T44" s="1636"/>
      <c r="U44" s="1160"/>
      <c r="V44" s="1160"/>
      <c r="W44" s="544"/>
      <c r="X44" s="1160"/>
      <c r="Y44" s="1160"/>
      <c r="Z44" s="1160"/>
      <c r="AA44" s="1160"/>
      <c r="AB44" s="1160"/>
      <c r="AC44" s="1632"/>
      <c r="AD44" s="566"/>
      <c r="AE44" s="566"/>
      <c r="AF44" s="566"/>
      <c r="AG44" s="566"/>
      <c r="AH44" s="1641">
        <v>11</v>
      </c>
    </row>
    <row s="1641" customFormat="1" customHeight="1" ht="11.549999999999999">
      <c r="A45" s="987"/>
      <c r="B45" s="1636"/>
      <c r="C45" s="1636"/>
      <c r="D45" s="351"/>
      <c r="J45" s="1641"/>
      <c r="K45" s="1641"/>
      <c r="M45" s="1160"/>
      <c r="N45" s="1636"/>
      <c r="O45" s="1636"/>
      <c r="P45" s="1160"/>
      <c r="Q45" s="1160"/>
      <c r="R45" s="1160"/>
      <c r="S45" s="1160"/>
      <c r="T45" s="1636"/>
      <c r="U45" s="1160"/>
      <c r="V45" s="1160"/>
      <c r="W45" s="544"/>
      <c r="X45" s="1160"/>
      <c r="Y45" s="1160"/>
      <c r="Z45" s="1160"/>
      <c r="AA45" s="1160"/>
      <c r="AB45" s="1160"/>
      <c r="AC45" s="1632"/>
      <c r="AD45" s="566"/>
      <c r="AE45" s="566"/>
      <c r="AF45" s="566"/>
      <c r="AG45" s="566"/>
      <c r="AH45" s="1641">
        <v>11</v>
      </c>
    </row>
    <row s="1641" customFormat="1" customHeight="1" ht="11.549999999999999">
      <c r="A46" s="987"/>
      <c r="B46" s="1636"/>
      <c r="C46" s="1636"/>
      <c r="D46" s="351"/>
      <c r="J46" s="1641"/>
      <c r="K46" s="1641"/>
      <c r="M46" s="1160"/>
      <c r="N46" s="1636"/>
      <c r="O46" s="1636"/>
      <c r="P46" s="1160"/>
      <c r="Q46" s="1160"/>
      <c r="R46" s="1160"/>
      <c r="S46" s="1160"/>
      <c r="T46" s="1636"/>
      <c r="U46" s="1160"/>
      <c r="V46" s="1160"/>
      <c r="W46" s="544"/>
      <c r="X46" s="1160"/>
      <c r="Y46" s="1160"/>
      <c r="Z46" s="1160"/>
      <c r="AA46" s="1160"/>
      <c r="AB46" s="1160"/>
      <c r="AC46" s="1632"/>
      <c r="AD46" s="566"/>
      <c r="AE46" s="566"/>
      <c r="AF46" s="566"/>
      <c r="AG46" s="566"/>
      <c r="AH46" s="1641">
        <v>11</v>
      </c>
    </row>
    <row s="1641" customFormat="1" customHeight="1" ht="11.549999999999999">
      <c r="A47" s="987"/>
      <c r="B47" s="1636"/>
      <c r="C47" s="1636"/>
      <c r="D47" s="351"/>
      <c r="J47" s="1641"/>
      <c r="K47" s="1641"/>
      <c r="M47" s="1160"/>
      <c r="N47" s="1636"/>
      <c r="O47" s="1636"/>
      <c r="P47" s="1160"/>
      <c r="Q47" s="1160"/>
      <c r="R47" s="1160"/>
      <c r="S47" s="1160"/>
      <c r="T47" s="1636"/>
      <c r="U47" s="1160"/>
      <c r="V47" s="1160"/>
      <c r="W47" s="544"/>
      <c r="X47" s="1160"/>
      <c r="Y47" s="1160"/>
      <c r="Z47" s="1160"/>
      <c r="AA47" s="1160"/>
      <c r="AB47" s="1160"/>
      <c r="AC47" s="1632"/>
      <c r="AD47" s="566"/>
      <c r="AE47" s="566"/>
      <c r="AF47" s="566"/>
      <c r="AG47" s="566"/>
      <c r="AH47" s="164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J50" s="1641"/>
      <c r="K50" s="1641"/>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customHeight="1" ht="11.549999999999999">
      <c r="J196" s="1635"/>
      <c r="K196" s="1635"/>
      <c r="AH196" s="1631">
        <v>11</v>
      </c>
    </row>
    <row customHeight="1" ht="11.549999999999999">
      <c r="J197" s="1635"/>
      <c r="K197" s="1635"/>
      <c r="AH197" s="1631">
        <v>11</v>
      </c>
    </row>
    <row customHeight="1" ht="11.549999999999999">
      <c r="J198" s="1635"/>
      <c r="K198" s="1635"/>
      <c r="AH198" s="1631">
        <v>11</v>
      </c>
    </row>
    <row customHeight="1" ht="11.549999999999999">
      <c r="A199" s="990"/>
      <c r="B199" s="1631"/>
      <c r="D199" s="1631"/>
      <c r="J199" s="1635"/>
      <c r="K199" s="1635"/>
      <c r="M199" s="1631"/>
      <c r="P199" s="1631"/>
      <c r="Q199" s="1631"/>
      <c r="R199" s="1631"/>
      <c r="S199" s="1631"/>
      <c r="U199" s="1631"/>
      <c r="V199" s="1631"/>
      <c r="W199" s="1631"/>
      <c r="X199" s="1631"/>
      <c r="Y199" s="1631"/>
      <c r="Z199" s="1631"/>
      <c r="AA199" s="1631"/>
      <c r="AB199" s="1631"/>
      <c r="AC199" s="1631"/>
      <c r="AD199" s="1631"/>
      <c r="AE199" s="1631"/>
      <c r="AF199" s="1631"/>
      <c r="AG199" s="1631"/>
      <c r="AH199" s="1631">
        <v>11</v>
      </c>
    </row>
    <row customHeight="1" ht="11.549999999999999">
      <c r="A200" s="990"/>
      <c r="B200" s="1631"/>
      <c r="D200" s="1631"/>
      <c r="J200" s="1635"/>
      <c r="K200" s="1635"/>
      <c r="M200" s="1631"/>
      <c r="P200" s="1631"/>
      <c r="Q200" s="1631"/>
      <c r="R200" s="1631"/>
      <c r="S200" s="1631"/>
      <c r="U200" s="1631"/>
      <c r="V200" s="1631"/>
      <c r="W200" s="1631"/>
      <c r="X200" s="1631"/>
      <c r="Y200" s="1631"/>
      <c r="Z200" s="1631"/>
      <c r="AA200" s="1631"/>
      <c r="AB200" s="1631"/>
      <c r="AC200" s="1631"/>
      <c r="AD200" s="1631"/>
      <c r="AE200" s="1631"/>
      <c r="AF200" s="1631"/>
      <c r="AG200" s="1631"/>
      <c r="AH200" s="1631">
        <v>11</v>
      </c>
    </row>
    <row customHeight="1" ht="11.549999999999999">
      <c r="A201" s="990"/>
      <c r="B201" s="1631"/>
      <c r="D201" s="1631"/>
      <c r="J201" s="1635"/>
      <c r="K201" s="1635"/>
      <c r="M201" s="1631"/>
      <c r="P201" s="1631"/>
      <c r="Q201" s="1631"/>
      <c r="R201" s="1631"/>
      <c r="S201" s="1631"/>
      <c r="U201" s="1631"/>
      <c r="V201" s="1631"/>
      <c r="W201" s="1631"/>
      <c r="X201" s="1631"/>
      <c r="Y201" s="1631"/>
      <c r="Z201" s="1631"/>
      <c r="AA201" s="1631"/>
      <c r="AB201" s="1631"/>
      <c r="AC201" s="1631"/>
      <c r="AD201" s="1631"/>
      <c r="AE201" s="1631"/>
      <c r="AF201" s="1631"/>
      <c r="AG201" s="1631"/>
      <c r="AH201" s="1631">
        <v>11</v>
      </c>
    </row>
    <row customHeight="1" ht="11.549999999999999">
      <c r="A202" s="990"/>
      <c r="B202" s="1631"/>
      <c r="D202" s="1631"/>
      <c r="J202" s="1635"/>
      <c r="K202" s="1635"/>
      <c r="M202" s="1631"/>
      <c r="P202" s="1631"/>
      <c r="Q202" s="1631"/>
      <c r="R202" s="1631"/>
      <c r="S202" s="1631"/>
      <c r="U202" s="1631"/>
      <c r="V202" s="1631"/>
      <c r="W202" s="1631"/>
      <c r="X202" s="1631"/>
      <c r="Y202" s="1631"/>
      <c r="Z202" s="1631"/>
      <c r="AA202" s="1631"/>
      <c r="AB202" s="1631"/>
      <c r="AC202" s="1631"/>
      <c r="AD202" s="1631"/>
      <c r="AE202" s="1631"/>
      <c r="AF202" s="1631"/>
      <c r="AG202" s="1631"/>
      <c r="AH202" s="1631">
        <v>11</v>
      </c>
    </row>
    <row customHeight="1" ht="11.549999999999999">
      <c r="A203" s="990"/>
      <c r="B203" s="1631"/>
      <c r="D203" s="1631"/>
      <c r="J203" s="1635"/>
      <c r="K203" s="1635"/>
      <c r="M203" s="1631"/>
      <c r="P203" s="1631"/>
      <c r="Q203" s="1631"/>
      <c r="R203" s="1631"/>
      <c r="S203" s="1631"/>
      <c r="U203" s="1631"/>
      <c r="V203" s="1631"/>
      <c r="W203" s="1631"/>
      <c r="X203" s="1631"/>
      <c r="Y203" s="1631"/>
      <c r="Z203" s="1631"/>
      <c r="AA203" s="1631"/>
      <c r="AB203" s="1631"/>
      <c r="AC203" s="1631"/>
      <c r="AD203" s="1631"/>
      <c r="AE203" s="1631"/>
      <c r="AF203" s="1631"/>
      <c r="AG203" s="1631"/>
      <c r="AH203" s="1631">
        <v>11</v>
      </c>
    </row>
    <row customHeight="1" ht="11.549999999999999">
      <c r="A204" s="990"/>
      <c r="B204" s="1631"/>
      <c r="D204" s="1631"/>
      <c r="J204" s="1635"/>
      <c r="K204" s="1635"/>
      <c r="M204" s="1631"/>
      <c r="P204" s="1631"/>
      <c r="Q204" s="1631"/>
      <c r="R204" s="1631"/>
      <c r="S204" s="1631"/>
      <c r="U204" s="1631"/>
      <c r="V204" s="1631"/>
      <c r="W204" s="1631"/>
      <c r="X204" s="1631"/>
      <c r="Y204" s="1631"/>
      <c r="Z204" s="1631"/>
      <c r="AA204" s="1631"/>
      <c r="AB204" s="1631"/>
      <c r="AC204" s="1631"/>
      <c r="AD204" s="1631"/>
      <c r="AE204" s="1631"/>
      <c r="AF204" s="1631"/>
      <c r="AG204" s="1631"/>
      <c r="AH204" s="1631">
        <v>11</v>
      </c>
    </row>
    <row customHeight="1" ht="11.549999999999999">
      <c r="A205" s="990"/>
      <c r="B205" s="1631"/>
      <c r="D205" s="1631"/>
      <c r="J205" s="1635"/>
      <c r="K205" s="1635"/>
      <c r="M205" s="1631"/>
      <c r="P205" s="1631"/>
      <c r="Q205" s="1631"/>
      <c r="R205" s="1631"/>
      <c r="S205" s="1631"/>
      <c r="U205" s="1631"/>
      <c r="V205" s="1631"/>
      <c r="W205" s="1631"/>
      <c r="X205" s="1631"/>
      <c r="Y205" s="1631"/>
      <c r="Z205" s="1631"/>
      <c r="AA205" s="1631"/>
      <c r="AB205" s="1631"/>
      <c r="AC205" s="1631"/>
      <c r="AD205" s="1631"/>
      <c r="AE205" s="1631"/>
      <c r="AF205" s="1631"/>
      <c r="AG205" s="1631"/>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1">
        <v>102</v>
      </c>
      <c r="M210" s="1160">
        <v>9</v>
      </c>
      <c r="N210" s="1636">
        <v>5</v>
      </c>
      <c r="O210" s="1636">
        <v>3</v>
      </c>
      <c r="P210" s="1160">
        <v>3</v>
      </c>
      <c r="Q210" s="1160">
        <v>3</v>
      </c>
      <c r="R210" s="1160">
        <v>3</v>
      </c>
      <c r="S210" s="1160">
        <v>3</v>
      </c>
      <c r="T210" s="1636">
        <v>10</v>
      </c>
      <c r="U210" s="1160">
        <v>34</v>
      </c>
      <c r="V210" s="1160">
        <v>9</v>
      </c>
      <c r="W210" s="544">
        <v>8</v>
      </c>
      <c r="X210" s="1160">
        <v>8</v>
      </c>
      <c r="Y210" s="1160">
        <v>8</v>
      </c>
      <c r="Z210" s="1160">
        <v>8</v>
      </c>
      <c r="AA210" s="1160">
        <v>8</v>
      </c>
      <c r="AB210" s="1160">
        <v>8</v>
      </c>
      <c r="AC210" s="1632">
        <v>8</v>
      </c>
      <c r="AD210" s="1632">
        <v>8</v>
      </c>
      <c r="AE210" s="1632">
        <v>8</v>
      </c>
      <c r="AF210" s="1632">
        <v>8</v>
      </c>
      <c r="AG210" s="1632">
        <v>8</v>
      </c>
      <c r="AH210" s="163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DDB36-6848-DA58-1CF8-30AA15943E0D}"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4" style="1635" width="44.00390625" customWidth="1"/>
    <col min="15" max="15" style="1635" width="73.00390625" customWidth="1"/>
    <col min="16" max="16" style="1635" width="3.00390625" customWidth="1"/>
    <col min="17" max="27" style="1635" width="10.00390625" customWidth="1"/>
    <col min="28" max="28" style="1635" width="10.57421875" hidden="1"/>
  </cols>
  <sheetData>
    <row s="1366" customFormat="1" customHeight="1" ht="22.5" hidden="1">
      <c r="A1" s="536"/>
      <c r="B1" s="511"/>
      <c r="G1" s="417">
        <v>4</v>
      </c>
      <c r="I1" s="417">
        <v>4</v>
      </c>
      <c r="K1" s="1366">
        <v>4</v>
      </c>
      <c r="L1" s="1366"/>
      <c r="M1" s="1366">
        <v>4</v>
      </c>
      <c r="N1" s="1366"/>
      <c r="O1" s="417">
        <v>5</v>
      </c>
      <c r="AB1" s="417" t="s">
        <v>14</v>
      </c>
    </row>
    <row customHeight="1" ht="3">
      <c r="K2" s="1635"/>
      <c r="L2" s="1635"/>
      <c r="M2" s="1635"/>
      <c r="N2" s="1635"/>
      <c r="AB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AB3" s="505">
        <v>75</v>
      </c>
    </row>
    <row s="1635" customFormat="1" customHeight="1" ht="21">
      <c r="A4" s="951"/>
      <c r="B4" s="511"/>
      <c r="D4" s="2214" t="str">
        <f>IF(org=0,"Не определено",org)</f>
        <v>Муниципальное унитарное предприятие "Невельские коммунальные сети"</v>
      </c>
      <c r="E4" s="2215"/>
      <c r="F4" s="2216"/>
      <c r="K4" s="1635"/>
      <c r="L4" s="1635"/>
      <c r="M4" s="1635"/>
      <c r="N4" s="1635"/>
      <c r="AB4" s="758">
        <v>20</v>
      </c>
    </row>
    <row customHeight="1" ht="11.549999999999999">
      <c r="C5" s="509"/>
      <c r="D5" s="588"/>
      <c r="E5" s="588"/>
      <c r="F5" s="588"/>
      <c r="G5" s="588"/>
      <c r="H5" s="752"/>
      <c r="I5" s="588"/>
      <c r="J5" s="752"/>
      <c r="K5" s="1635"/>
      <c r="L5" s="752"/>
      <c r="M5" s="1635"/>
      <c r="N5" s="752"/>
      <c r="O5" s="588"/>
      <c r="AB5" s="505">
        <v>11</v>
      </c>
    </row>
    <row customHeight="1" ht="1.05">
      <c r="C6" s="509"/>
      <c r="D6" s="509"/>
      <c r="E6" s="522"/>
      <c r="F6" s="614"/>
      <c r="G6" s="1022"/>
      <c r="H6" s="1022"/>
      <c r="I6" s="1022" t="s">
        <v>116</v>
      </c>
      <c r="J6" s="1022"/>
      <c r="K6" s="1022" t="s">
        <v>121</v>
      </c>
      <c r="L6" s="1022"/>
      <c r="M6" s="1022" t="s">
        <v>123</v>
      </c>
      <c r="N6" s="1022"/>
      <c r="AB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393" t="str">
        <f>IF(K6="","",INDEX(DIFFERENTIATION_UNMERGE_VD,MATCH(K6,DIFFERENTIATION_ID_DIFF,0)))</f>
        <v>Водоотведение</v>
      </c>
      <c r="L7" s="2394"/>
      <c r="M7" s="2393" t="str">
        <f>IF(M6="","",INDEX(DIFFERENTIATION_UNMERGE_VD,MATCH(M6,DIFFERENTIATION_ID_DIFF,0)))</f>
        <v>Водоотведение</v>
      </c>
      <c r="N7" s="2394"/>
      <c r="O7" s="2175"/>
      <c r="P7" s="509"/>
      <c r="AB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199"/>
      <c r="P8" s="509"/>
      <c r="AB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Водоотведение г. Невельска и с. Колхозное</v>
      </c>
      <c r="J9" s="2394"/>
      <c r="K9" s="2393" t="str">
        <f>IF(K6="","",INDEX(DIFFERENTIATION_UNMERGE_SYSTEM,MATCH(K6,DIFFERENTIATION_ID_DIFF,0)))</f>
        <v>Водоотведение с. Горнозаводск</v>
      </c>
      <c r="L9" s="2394"/>
      <c r="M9" s="2393" t="str">
        <f>IF(M6="","",INDEX(DIFFERENTIATION_UNMERGE_SYSTEM,MATCH(M6,DIFFERENTIATION_ID_DIFF,0)))</f>
        <v>Водоотведение с. Шебунино</v>
      </c>
      <c r="N9" s="2394"/>
      <c r="O9" s="2199"/>
      <c r="P9" s="509"/>
      <c r="AB9" s="505">
        <v>11</v>
      </c>
    </row>
    <row s="1635" customFormat="1" customHeight="1" ht="11.549999999999999">
      <c r="A10" s="1021"/>
      <c r="B10" s="511"/>
      <c r="D10" s="2101" t="s">
        <v>303</v>
      </c>
      <c r="E10" s="2102"/>
      <c r="F10" s="2102"/>
      <c r="G10" s="2102"/>
      <c r="H10" s="2102"/>
      <c r="I10" s="2102"/>
      <c r="J10" s="2103"/>
      <c r="K10" s="2269"/>
      <c r="L10" s="2269"/>
      <c r="M10" s="2269"/>
      <c r="N10" s="2269"/>
      <c r="O10" s="2199"/>
      <c r="P10" s="509"/>
      <c r="AB10" s="758">
        <v>11</v>
      </c>
    </row>
    <row s="1635" customFormat="1" customHeight="1" ht="24">
      <c r="A11" s="2385"/>
      <c r="B11" s="2385"/>
      <c r="C11" s="657"/>
      <c r="D11" s="703" t="s">
        <v>87</v>
      </c>
      <c r="E11" s="705" t="s">
        <v>811</v>
      </c>
      <c r="F11" s="705" t="s">
        <v>569</v>
      </c>
      <c r="G11" s="465" t="s">
        <v>306</v>
      </c>
      <c r="H11" s="465" t="s">
        <v>393</v>
      </c>
      <c r="I11" s="807" t="s">
        <v>306</v>
      </c>
      <c r="J11" s="808" t="s">
        <v>393</v>
      </c>
      <c r="K11" s="2312" t="s">
        <v>306</v>
      </c>
      <c r="L11" s="2312" t="s">
        <v>393</v>
      </c>
      <c r="M11" s="2312" t="s">
        <v>306</v>
      </c>
      <c r="N11" s="2312" t="s">
        <v>393</v>
      </c>
      <c r="O11" s="2232"/>
      <c r="P11" s="658"/>
      <c r="AB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1026"/>
      <c r="AB12" s="511">
        <v>10</v>
      </c>
    </row>
    <row customHeight="1" ht="22.5" hidden="1">
      <c r="A13" s="2392" t="s">
        <v>812</v>
      </c>
      <c r="D13" s="953" t="s">
        <v>108</v>
      </c>
      <c r="E13" s="279" t="s">
        <v>813</v>
      </c>
      <c r="F13" s="660" t="s">
        <v>814</v>
      </c>
      <c r="G13" s="557"/>
      <c r="H13" s="661"/>
      <c r="I13" s="557"/>
      <c r="J13" s="661"/>
      <c r="K13" s="557"/>
      <c r="L13" s="662"/>
      <c r="M13" s="557"/>
      <c r="N13" s="662"/>
      <c r="O13" s="289" t="s">
        <v>815</v>
      </c>
      <c r="P13" s="720"/>
      <c r="AB13" s="505">
        <v>0</v>
      </c>
    </row>
    <row customHeight="1" ht="22.5" hidden="1">
      <c r="A14" s="2392"/>
      <c r="D14" s="539" t="s">
        <v>109</v>
      </c>
      <c r="E14" s="279" t="s">
        <v>816</v>
      </c>
      <c r="F14" s="660" t="s">
        <v>817</v>
      </c>
      <c r="G14" s="557"/>
      <c r="H14" s="662"/>
      <c r="I14" s="557"/>
      <c r="J14" s="662"/>
      <c r="K14" s="557"/>
      <c r="L14" s="662"/>
      <c r="M14" s="557"/>
      <c r="N14" s="662"/>
      <c r="O14" s="289" t="s">
        <v>818</v>
      </c>
      <c r="P14" s="720"/>
      <c r="AB14" s="505">
        <v>0</v>
      </c>
    </row>
    <row s="1635" customFormat="1" customHeight="1" ht="78.75" hidden="1">
      <c r="A15" s="2392"/>
      <c r="B15" s="511"/>
      <c r="D15" s="953" t="s">
        <v>89</v>
      </c>
      <c r="E15" s="707" t="s">
        <v>819</v>
      </c>
      <c r="F15" s="950" t="s">
        <v>309</v>
      </c>
      <c r="G15" s="950" t="s">
        <v>309</v>
      </c>
      <c r="H15" s="106"/>
      <c r="I15" s="950" t="s">
        <v>309</v>
      </c>
      <c r="J15" s="106"/>
      <c r="K15" s="2312" t="s">
        <v>309</v>
      </c>
      <c r="L15" s="2501"/>
      <c r="M15" s="2312" t="s">
        <v>309</v>
      </c>
      <c r="N15" s="2501"/>
      <c r="O15" s="289" t="s">
        <v>820</v>
      </c>
      <c r="P15" s="720"/>
      <c r="AB15" s="758">
        <v>0</v>
      </c>
    </row>
    <row s="1635" customFormat="1" customHeight="1" ht="22.5" hidden="1">
      <c r="A16" s="2392"/>
      <c r="B16" s="511"/>
      <c r="D16" s="953" t="s">
        <v>327</v>
      </c>
      <c r="E16" s="954" t="s">
        <v>821</v>
      </c>
      <c r="F16" s="950" t="s">
        <v>822</v>
      </c>
      <c r="G16" s="817"/>
      <c r="H16" s="106"/>
      <c r="I16" s="817"/>
      <c r="J16" s="106"/>
      <c r="K16" s="817"/>
      <c r="L16" s="2501"/>
      <c r="M16" s="817"/>
      <c r="N16" s="2501"/>
      <c r="O16" s="289"/>
      <c r="P16" s="720"/>
      <c r="AB16" s="758">
        <v>0</v>
      </c>
    </row>
    <row s="1635" customFormat="1" customHeight="1" ht="22.5" hidden="1">
      <c r="A17" s="2392"/>
      <c r="B17" s="511"/>
      <c r="D17" s="953" t="s">
        <v>335</v>
      </c>
      <c r="E17" s="954" t="s">
        <v>823</v>
      </c>
      <c r="F17" s="950" t="s">
        <v>824</v>
      </c>
      <c r="G17" s="817"/>
      <c r="H17" s="106"/>
      <c r="I17" s="817"/>
      <c r="J17" s="106"/>
      <c r="K17" s="817"/>
      <c r="L17" s="2501"/>
      <c r="M17" s="817"/>
      <c r="N17" s="2501"/>
      <c r="O17" s="289"/>
      <c r="P17" s="720"/>
      <c r="AB17" s="758">
        <v>0</v>
      </c>
    </row>
    <row s="1635" customFormat="1" customHeight="1" ht="33.75" hidden="1">
      <c r="A18" s="2392"/>
      <c r="B18" s="511"/>
      <c r="D18" s="953" t="s">
        <v>337</v>
      </c>
      <c r="E18" s="954" t="s">
        <v>825</v>
      </c>
      <c r="F18" s="950" t="s">
        <v>574</v>
      </c>
      <c r="G18" s="680"/>
      <c r="H18" s="106"/>
      <c r="I18" s="680"/>
      <c r="J18" s="106"/>
      <c r="K18" s="680"/>
      <c r="L18" s="2501"/>
      <c r="M18" s="680"/>
      <c r="N18" s="2501"/>
      <c r="O18" s="289"/>
      <c r="P18" s="720"/>
      <c r="AB18" s="758">
        <v>0</v>
      </c>
    </row>
    <row customHeight="1" ht="101.25" hidden="1">
      <c r="A19" s="2392"/>
      <c r="D19" s="953" t="s">
        <v>90</v>
      </c>
      <c r="E19" s="279" t="s">
        <v>826</v>
      </c>
      <c r="F19" s="660" t="s">
        <v>549</v>
      </c>
      <c r="G19" s="663"/>
      <c r="H19" s="662"/>
      <c r="I19" s="955"/>
      <c r="J19" s="662"/>
      <c r="K19" s="2517"/>
      <c r="L19" s="662"/>
      <c r="M19" s="2517"/>
      <c r="N19" s="662"/>
      <c r="O19" s="289" t="s">
        <v>827</v>
      </c>
      <c r="P19" s="720"/>
      <c r="AB19" s="505">
        <v>0</v>
      </c>
    </row>
    <row s="1635" customFormat="1" customHeight="1" ht="18.75" hidden="1">
      <c r="A20" s="2392"/>
      <c r="C20" s="956"/>
      <c r="D20" s="953" t="s">
        <v>758</v>
      </c>
      <c r="E20" s="954" t="s">
        <v>828</v>
      </c>
      <c r="F20" s="950" t="s">
        <v>309</v>
      </c>
      <c r="G20" s="950" t="s">
        <v>309</v>
      </c>
      <c r="H20" s="949" t="s">
        <v>309</v>
      </c>
      <c r="I20" s="950" t="s">
        <v>309</v>
      </c>
      <c r="J20" s="949" t="s">
        <v>309</v>
      </c>
      <c r="K20" s="2312" t="s">
        <v>309</v>
      </c>
      <c r="L20" s="2260" t="s">
        <v>309</v>
      </c>
      <c r="M20" s="2312" t="s">
        <v>309</v>
      </c>
      <c r="N20" s="2260" t="s">
        <v>309</v>
      </c>
      <c r="O20" s="948"/>
      <c r="P20" s="720"/>
      <c r="AA20" s="675"/>
      <c r="AB20" s="758">
        <v>0</v>
      </c>
    </row>
    <row s="1635" customFormat="1" customHeight="1" ht="33.75" hidden="1">
      <c r="A21" s="2392"/>
      <c r="C21" s="956"/>
      <c r="D21" s="953" t="s">
        <v>761</v>
      </c>
      <c r="E21" s="576" t="s">
        <v>829</v>
      </c>
      <c r="F21" s="950" t="s">
        <v>830</v>
      </c>
      <c r="G21" s="680"/>
      <c r="H21" s="106"/>
      <c r="I21" s="680"/>
      <c r="J21" s="106"/>
      <c r="K21" s="680"/>
      <c r="L21" s="2501"/>
      <c r="M21" s="680"/>
      <c r="N21" s="2501"/>
      <c r="O21" s="948"/>
      <c r="P21" s="720"/>
      <c r="AA21" s="675"/>
      <c r="AB21" s="758">
        <v>0</v>
      </c>
    </row>
    <row s="1635" customFormat="1" customHeight="1" ht="33.75" hidden="1">
      <c r="A22" s="2392"/>
      <c r="C22" s="956"/>
      <c r="D22" s="953" t="s">
        <v>764</v>
      </c>
      <c r="E22" s="576" t="s">
        <v>831</v>
      </c>
      <c r="F22" s="950" t="s">
        <v>832</v>
      </c>
      <c r="G22" s="680"/>
      <c r="H22" s="106"/>
      <c r="I22" s="680"/>
      <c r="J22" s="106"/>
      <c r="K22" s="680"/>
      <c r="L22" s="2501"/>
      <c r="M22" s="680"/>
      <c r="N22" s="2501"/>
      <c r="O22" s="948"/>
      <c r="P22" s="720"/>
      <c r="AA22" s="675"/>
      <c r="AB22" s="758">
        <v>0</v>
      </c>
    </row>
    <row s="1635" customFormat="1" customHeight="1" ht="22.5" hidden="1">
      <c r="A23" s="2392"/>
      <c r="C23" s="956"/>
      <c r="D23" s="953" t="s">
        <v>800</v>
      </c>
      <c r="E23" s="954" t="s">
        <v>833</v>
      </c>
      <c r="F23" s="950" t="s">
        <v>309</v>
      </c>
      <c r="G23" s="950" t="s">
        <v>309</v>
      </c>
      <c r="H23" s="949" t="s">
        <v>309</v>
      </c>
      <c r="I23" s="950" t="s">
        <v>309</v>
      </c>
      <c r="J23" s="949" t="s">
        <v>309</v>
      </c>
      <c r="K23" s="2312" t="s">
        <v>309</v>
      </c>
      <c r="L23" s="2260" t="s">
        <v>309</v>
      </c>
      <c r="M23" s="2312" t="s">
        <v>309</v>
      </c>
      <c r="N23" s="2260" t="s">
        <v>309</v>
      </c>
      <c r="O23" s="948"/>
      <c r="P23" s="720"/>
      <c r="AA23" s="675"/>
      <c r="AB23" s="758">
        <v>0</v>
      </c>
    </row>
    <row s="1635" customFormat="1" customHeight="1" ht="22.5" hidden="1">
      <c r="A24" s="2392"/>
      <c r="C24" s="956"/>
      <c r="D24" s="953" t="s">
        <v>834</v>
      </c>
      <c r="E24" s="576" t="s">
        <v>835</v>
      </c>
      <c r="F24" s="950" t="s">
        <v>836</v>
      </c>
      <c r="G24" s="680"/>
      <c r="H24" s="686"/>
      <c r="I24" s="680"/>
      <c r="J24" s="686"/>
      <c r="K24" s="680"/>
      <c r="L24" s="2353"/>
      <c r="M24" s="680"/>
      <c r="N24" s="2353"/>
      <c r="O24" s="948"/>
      <c r="P24" s="720"/>
      <c r="AA24" s="675"/>
      <c r="AB24" s="758">
        <v>0</v>
      </c>
    </row>
    <row s="1635" customFormat="1" customHeight="1" ht="22.5" hidden="1">
      <c r="A25" s="2392"/>
      <c r="C25" s="956"/>
      <c r="D25" s="953" t="s">
        <v>837</v>
      </c>
      <c r="E25" s="576" t="s">
        <v>838</v>
      </c>
      <c r="F25" s="950" t="s">
        <v>309</v>
      </c>
      <c r="G25" s="950" t="s">
        <v>309</v>
      </c>
      <c r="H25" s="949" t="s">
        <v>309</v>
      </c>
      <c r="I25" s="950" t="s">
        <v>309</v>
      </c>
      <c r="J25" s="949" t="s">
        <v>309</v>
      </c>
      <c r="K25" s="2312" t="s">
        <v>309</v>
      </c>
      <c r="L25" s="2260" t="s">
        <v>309</v>
      </c>
      <c r="M25" s="2312" t="s">
        <v>309</v>
      </c>
      <c r="N25" s="2260" t="s">
        <v>309</v>
      </c>
      <c r="O25" s="948"/>
      <c r="P25" s="720"/>
      <c r="AA25" s="675"/>
      <c r="AB25" s="758">
        <v>0</v>
      </c>
    </row>
    <row s="1635" customFormat="1" customHeight="1" ht="18.75" hidden="1">
      <c r="A26" s="2392"/>
      <c r="C26" s="956"/>
      <c r="D26" s="953" t="s">
        <v>839</v>
      </c>
      <c r="E26" s="553" t="s">
        <v>840</v>
      </c>
      <c r="F26" s="950" t="s">
        <v>841</v>
      </c>
      <c r="G26" s="680"/>
      <c r="H26" s="686"/>
      <c r="I26" s="680"/>
      <c r="J26" s="686"/>
      <c r="K26" s="680"/>
      <c r="L26" s="2353"/>
      <c r="M26" s="680"/>
      <c r="N26" s="2353"/>
      <c r="O26" s="948"/>
      <c r="P26" s="720"/>
      <c r="AA26" s="675"/>
      <c r="AB26" s="758">
        <v>0</v>
      </c>
    </row>
    <row s="1635" customFormat="1" customHeight="1" ht="18.75" hidden="1">
      <c r="A27" s="2392"/>
      <c r="C27" s="956"/>
      <c r="D27" s="953" t="s">
        <v>842</v>
      </c>
      <c r="E27" s="553" t="s">
        <v>843</v>
      </c>
      <c r="F27" s="950" t="s">
        <v>844</v>
      </c>
      <c r="G27" s="680"/>
      <c r="H27" s="686"/>
      <c r="I27" s="680"/>
      <c r="J27" s="686"/>
      <c r="K27" s="680"/>
      <c r="L27" s="2353"/>
      <c r="M27" s="680"/>
      <c r="N27" s="2353"/>
      <c r="O27" s="948"/>
      <c r="P27" s="720"/>
      <c r="AA27" s="675"/>
      <c r="AB27" s="758">
        <v>0</v>
      </c>
    </row>
    <row s="1635" customFormat="1" customHeight="1" ht="18.75" hidden="1">
      <c r="A28" s="2392"/>
      <c r="C28" s="956"/>
      <c r="D28" s="953" t="s">
        <v>845</v>
      </c>
      <c r="E28" s="576" t="s">
        <v>846</v>
      </c>
      <c r="F28" s="950" t="s">
        <v>309</v>
      </c>
      <c r="G28" s="950" t="s">
        <v>309</v>
      </c>
      <c r="H28" s="949" t="s">
        <v>309</v>
      </c>
      <c r="I28" s="950" t="s">
        <v>309</v>
      </c>
      <c r="J28" s="949" t="s">
        <v>309</v>
      </c>
      <c r="K28" s="2312" t="s">
        <v>309</v>
      </c>
      <c r="L28" s="2260" t="s">
        <v>309</v>
      </c>
      <c r="M28" s="2312" t="s">
        <v>309</v>
      </c>
      <c r="N28" s="2260" t="s">
        <v>309</v>
      </c>
      <c r="O28" s="948"/>
      <c r="P28" s="720"/>
      <c r="AA28" s="675"/>
      <c r="AB28" s="758">
        <v>0</v>
      </c>
    </row>
    <row s="1635" customFormat="1" customHeight="1" ht="18.75" hidden="1">
      <c r="A29" s="2392"/>
      <c r="C29" s="956"/>
      <c r="D29" s="953" t="s">
        <v>847</v>
      </c>
      <c r="E29" s="553" t="s">
        <v>840</v>
      </c>
      <c r="F29" s="950" t="s">
        <v>848</v>
      </c>
      <c r="G29" s="680"/>
      <c r="H29" s="686"/>
      <c r="I29" s="680"/>
      <c r="J29" s="686"/>
      <c r="K29" s="680"/>
      <c r="L29" s="2353"/>
      <c r="M29" s="680"/>
      <c r="N29" s="2353"/>
      <c r="O29" s="948"/>
      <c r="P29" s="720"/>
      <c r="AA29" s="675"/>
      <c r="AB29" s="758">
        <v>0</v>
      </c>
    </row>
    <row s="1635" customFormat="1" customHeight="1" ht="18.75" hidden="1">
      <c r="A30" s="2392"/>
      <c r="C30" s="956"/>
      <c r="D30" s="953" t="s">
        <v>849</v>
      </c>
      <c r="E30" s="553" t="s">
        <v>850</v>
      </c>
      <c r="F30" s="950" t="s">
        <v>851</v>
      </c>
      <c r="G30" s="680"/>
      <c r="H30" s="686"/>
      <c r="I30" s="680"/>
      <c r="J30" s="686"/>
      <c r="K30" s="680"/>
      <c r="L30" s="2353"/>
      <c r="M30" s="680"/>
      <c r="N30" s="2353"/>
      <c r="O30" s="948"/>
      <c r="P30" s="720"/>
      <c r="AA30" s="675"/>
      <c r="AB30" s="758">
        <v>0</v>
      </c>
    </row>
    <row customHeight="1" ht="126.75" hidden="1">
      <c r="A31" s="2392"/>
      <c r="D31" s="953" t="s">
        <v>98</v>
      </c>
      <c r="E31" s="279" t="s">
        <v>852</v>
      </c>
      <c r="F31" s="660" t="s">
        <v>561</v>
      </c>
      <c r="G31" s="557"/>
      <c r="H31" s="662"/>
      <c r="I31" s="557"/>
      <c r="J31" s="662"/>
      <c r="K31" s="557"/>
      <c r="L31" s="662"/>
      <c r="M31" s="557"/>
      <c r="N31" s="662"/>
      <c r="O31" s="289" t="s">
        <v>853</v>
      </c>
      <c r="P31" s="720"/>
      <c r="AB31" s="505">
        <v>0</v>
      </c>
    </row>
    <row customHeight="1" ht="56.25" hidden="1">
      <c r="A32" s="2392"/>
      <c r="D32" s="953" t="s">
        <v>91</v>
      </c>
      <c r="E32" s="279" t="s">
        <v>854</v>
      </c>
      <c r="F32" s="539" t="s">
        <v>824</v>
      </c>
      <c r="G32" s="557"/>
      <c r="H32" s="662"/>
      <c r="I32" s="557"/>
      <c r="J32" s="662"/>
      <c r="K32" s="557"/>
      <c r="L32" s="662"/>
      <c r="M32" s="557"/>
      <c r="N32" s="662"/>
      <c r="O32" s="289" t="s">
        <v>855</v>
      </c>
      <c r="P32" s="720"/>
      <c r="AB32" s="505">
        <v>0</v>
      </c>
    </row>
    <row customHeight="1" ht="11.25" hidden="1">
      <c r="A33" s="2392"/>
      <c r="E33" s="664"/>
      <c r="F33" s="181"/>
      <c r="G33" s="181"/>
      <c r="H33" s="181"/>
      <c r="I33" s="181"/>
      <c r="J33" s="181"/>
      <c r="K33" s="1064"/>
      <c r="L33" s="1064"/>
      <c r="M33" s="1064"/>
      <c r="N33" s="1064"/>
      <c r="O33" s="181"/>
      <c r="AB33" s="505">
        <v>0</v>
      </c>
    </row>
    <row customHeight="1" ht="12.75" hidden="1">
      <c r="A34" s="2392"/>
      <c r="D34" s="65">
        <v>1</v>
      </c>
      <c r="E34" s="335" t="s">
        <v>856</v>
      </c>
      <c r="K34" s="1635"/>
      <c r="L34" s="1635"/>
      <c r="M34" s="1635"/>
      <c r="N34" s="1635"/>
      <c r="AB34" s="505">
        <v>0</v>
      </c>
    </row>
    <row customHeight="1" ht="11.25" hidden="1">
      <c r="A35" s="2392"/>
      <c r="D35" s="369"/>
      <c r="E35" s="335" t="s">
        <v>857</v>
      </c>
      <c r="K35" s="1635"/>
      <c r="L35" s="1635"/>
      <c r="M35" s="1635"/>
      <c r="N35" s="1635"/>
      <c r="AB35" s="505">
        <v>0</v>
      </c>
    </row>
    <row s="1635" customFormat="1" customHeight="1" ht="11.549999999999999">
      <c r="A36" s="1033"/>
      <c r="B36" s="518"/>
      <c r="D36" s="1034"/>
      <c r="E36" s="1035"/>
      <c r="K36" s="1635"/>
      <c r="L36" s="1635"/>
      <c r="M36" s="1635"/>
      <c r="N36" s="1635"/>
      <c r="AB36" s="509">
        <v>11</v>
      </c>
    </row>
    <row s="1635" customFormat="1" customHeight="1" ht="22.5" hidden="1">
      <c r="A37" s="2392" t="s">
        <v>858</v>
      </c>
      <c r="B37" s="511"/>
      <c r="D37" s="953">
        <v>1</v>
      </c>
      <c r="E37" s="707" t="s">
        <v>859</v>
      </c>
      <c r="F37" s="660" t="s">
        <v>814</v>
      </c>
      <c r="G37" s="557"/>
      <c r="H37" s="519"/>
      <c r="I37" s="557"/>
      <c r="J37" s="519"/>
      <c r="K37" s="557"/>
      <c r="L37" s="519"/>
      <c r="M37" s="557"/>
      <c r="N37" s="519"/>
      <c r="O37" s="289" t="s">
        <v>860</v>
      </c>
      <c r="AB37" s="758">
        <v>0</v>
      </c>
    </row>
    <row s="1635" customFormat="1" customHeight="1" ht="22.5" hidden="1">
      <c r="A38" s="2392"/>
      <c r="B38" s="511"/>
      <c r="D38" s="669" t="s">
        <v>109</v>
      </c>
      <c r="E38" s="1032" t="s">
        <v>861</v>
      </c>
      <c r="F38" s="1036" t="s">
        <v>549</v>
      </c>
      <c r="G38" s="1036" t="s">
        <v>549</v>
      </c>
      <c r="H38" s="1030"/>
      <c r="I38" s="1036" t="s">
        <v>549</v>
      </c>
      <c r="J38" s="1030"/>
      <c r="K38" s="1036" t="s">
        <v>549</v>
      </c>
      <c r="L38" s="1030"/>
      <c r="M38" s="1036" t="s">
        <v>549</v>
      </c>
      <c r="N38" s="1030"/>
      <c r="O38" s="1031"/>
      <c r="AB38" s="758">
        <v>0</v>
      </c>
    </row>
    <row s="1635" customFormat="1" customHeight="1" ht="33.75" hidden="1">
      <c r="A39" s="2392"/>
      <c r="B39" s="511"/>
      <c r="D39" s="665" t="s">
        <v>716</v>
      </c>
      <c r="E39" s="723" t="s">
        <v>862</v>
      </c>
      <c r="F39" s="660" t="s">
        <v>863</v>
      </c>
      <c r="G39" s="668"/>
      <c r="H39" s="1023"/>
      <c r="I39" s="668"/>
      <c r="J39" s="1023"/>
      <c r="K39" s="1169"/>
      <c r="L39" s="1023"/>
      <c r="M39" s="1169"/>
      <c r="N39" s="1023"/>
      <c r="O39" s="289" t="s">
        <v>864</v>
      </c>
      <c r="AB39" s="758">
        <v>0</v>
      </c>
    </row>
    <row s="1635" customFormat="1" customHeight="1" ht="33.75" hidden="1">
      <c r="A40" s="2392"/>
      <c r="B40" s="511"/>
      <c r="D40" s="665" t="s">
        <v>719</v>
      </c>
      <c r="E40" s="723" t="s">
        <v>865</v>
      </c>
      <c r="F40" s="1027" t="s">
        <v>866</v>
      </c>
      <c r="G40" s="741"/>
      <c r="H40" s="1023"/>
      <c r="I40" s="741"/>
      <c r="J40" s="1023"/>
      <c r="K40" s="741"/>
      <c r="L40" s="1023"/>
      <c r="M40" s="741"/>
      <c r="N40" s="1023"/>
      <c r="O40" s="289" t="s">
        <v>867</v>
      </c>
      <c r="AB40" s="758">
        <v>0</v>
      </c>
    </row>
    <row s="1635" customFormat="1" customHeight="1" ht="22.5" hidden="1">
      <c r="A41" s="2392"/>
      <c r="B41" s="511"/>
      <c r="D41" s="665" t="s">
        <v>89</v>
      </c>
      <c r="E41" s="722" t="s">
        <v>868</v>
      </c>
      <c r="F41" s="660" t="s">
        <v>549</v>
      </c>
      <c r="G41" s="660" t="s">
        <v>549</v>
      </c>
      <c r="H41" s="1024"/>
      <c r="I41" s="660" t="s">
        <v>549</v>
      </c>
      <c r="J41" s="1024"/>
      <c r="K41" s="2104" t="s">
        <v>549</v>
      </c>
      <c r="L41" s="1024"/>
      <c r="M41" s="2104" t="s">
        <v>549</v>
      </c>
      <c r="N41" s="1024"/>
      <c r="O41" s="302"/>
      <c r="AB41" s="758">
        <v>0</v>
      </c>
    </row>
    <row s="1635" customFormat="1" customHeight="1" ht="45" hidden="1">
      <c r="A42" s="2392"/>
      <c r="B42" s="511"/>
      <c r="D42" s="665" t="s">
        <v>327</v>
      </c>
      <c r="E42" s="723" t="s">
        <v>869</v>
      </c>
      <c r="F42" s="660" t="s">
        <v>561</v>
      </c>
      <c r="G42" s="557"/>
      <c r="H42" s="1024"/>
      <c r="I42" s="557"/>
      <c r="J42" s="1024"/>
      <c r="K42" s="557"/>
      <c r="L42" s="1024"/>
      <c r="M42" s="557"/>
      <c r="N42" s="1024"/>
      <c r="O42" s="302" t="s">
        <v>870</v>
      </c>
      <c r="AB42" s="758">
        <v>0</v>
      </c>
    </row>
    <row s="1635" customFormat="1" customHeight="1" ht="45" hidden="1">
      <c r="A43" s="2392"/>
      <c r="B43" s="511"/>
      <c r="D43" s="665" t="s">
        <v>335</v>
      </c>
      <c r="E43" s="667" t="s">
        <v>871</v>
      </c>
      <c r="F43" s="1028" t="s">
        <v>561</v>
      </c>
      <c r="G43" s="742"/>
      <c r="H43" s="1023"/>
      <c r="I43" s="742"/>
      <c r="J43" s="1023"/>
      <c r="K43" s="742"/>
      <c r="L43" s="1023"/>
      <c r="M43" s="742"/>
      <c r="N43" s="1023"/>
      <c r="O43" s="302" t="s">
        <v>872</v>
      </c>
      <c r="AB43" s="758">
        <v>0</v>
      </c>
    </row>
    <row s="1635" customFormat="1" customHeight="1" ht="11.25" hidden="1">
      <c r="A44" s="2392"/>
      <c r="B44" s="511"/>
      <c r="D44" s="665" t="s">
        <v>90</v>
      </c>
      <c r="E44" s="666" t="s">
        <v>873</v>
      </c>
      <c r="F44" s="660" t="s">
        <v>863</v>
      </c>
      <c r="G44" s="668"/>
      <c r="H44" s="1023"/>
      <c r="I44" s="668"/>
      <c r="J44" s="1023"/>
      <c r="K44" s="1169"/>
      <c r="L44" s="1023"/>
      <c r="M44" s="1169"/>
      <c r="N44" s="1023"/>
      <c r="O44" s="289"/>
      <c r="AB44" s="758">
        <v>0</v>
      </c>
    </row>
    <row s="1635" customFormat="1" customHeight="1" ht="11.25" hidden="1">
      <c r="A45" s="2392"/>
      <c r="B45" s="511"/>
      <c r="D45" s="665" t="s">
        <v>758</v>
      </c>
      <c r="E45" s="667" t="s">
        <v>874</v>
      </c>
      <c r="F45" s="660" t="s">
        <v>863</v>
      </c>
      <c r="G45" s="668"/>
      <c r="H45" s="1023"/>
      <c r="I45" s="668"/>
      <c r="J45" s="1023"/>
      <c r="K45" s="1169"/>
      <c r="L45" s="1023"/>
      <c r="M45" s="1169"/>
      <c r="N45" s="1023"/>
      <c r="O45" s="289"/>
      <c r="AB45" s="758">
        <v>0</v>
      </c>
    </row>
    <row s="1635" customFormat="1" customHeight="1" ht="11.25" hidden="1">
      <c r="A46" s="2392"/>
      <c r="B46" s="511"/>
      <c r="D46" s="665" t="s">
        <v>800</v>
      </c>
      <c r="E46" s="667" t="s">
        <v>875</v>
      </c>
      <c r="F46" s="660" t="s">
        <v>863</v>
      </c>
      <c r="G46" s="668"/>
      <c r="H46" s="1023"/>
      <c r="I46" s="668"/>
      <c r="J46" s="1023"/>
      <c r="K46" s="1169"/>
      <c r="L46" s="1023"/>
      <c r="M46" s="1169"/>
      <c r="N46" s="1023"/>
      <c r="O46" s="289"/>
      <c r="AB46" s="758">
        <v>0</v>
      </c>
    </row>
    <row s="1635" customFormat="1" customHeight="1" ht="11.25" hidden="1">
      <c r="A47" s="2392"/>
      <c r="B47" s="511"/>
      <c r="D47" s="665" t="s">
        <v>803</v>
      </c>
      <c r="E47" s="667" t="s">
        <v>876</v>
      </c>
      <c r="F47" s="660" t="s">
        <v>863</v>
      </c>
      <c r="G47" s="668"/>
      <c r="H47" s="1023"/>
      <c r="I47" s="668"/>
      <c r="J47" s="1023"/>
      <c r="K47" s="1169"/>
      <c r="L47" s="1023"/>
      <c r="M47" s="1169"/>
      <c r="N47" s="1023"/>
      <c r="O47" s="289"/>
      <c r="AB47" s="758">
        <v>0</v>
      </c>
    </row>
    <row s="1635" customFormat="1" customHeight="1" ht="11.25" hidden="1">
      <c r="A48" s="2392"/>
      <c r="B48" s="511"/>
      <c r="D48" s="665" t="s">
        <v>877</v>
      </c>
      <c r="E48" s="671" t="s">
        <v>878</v>
      </c>
      <c r="F48" s="660" t="s">
        <v>863</v>
      </c>
      <c r="G48" s="668"/>
      <c r="H48" s="1023"/>
      <c r="I48" s="668"/>
      <c r="J48" s="1023"/>
      <c r="K48" s="1169"/>
      <c r="L48" s="1023"/>
      <c r="M48" s="1169"/>
      <c r="N48" s="1023"/>
      <c r="O48" s="289"/>
      <c r="AB48" s="758">
        <v>0</v>
      </c>
    </row>
    <row s="1635" customFormat="1" customHeight="1" ht="11.25" hidden="1">
      <c r="A49" s="2392"/>
      <c r="B49" s="511"/>
      <c r="D49" s="665" t="s">
        <v>879</v>
      </c>
      <c r="E49" s="671" t="s">
        <v>880</v>
      </c>
      <c r="F49" s="660" t="s">
        <v>863</v>
      </c>
      <c r="G49" s="668"/>
      <c r="H49" s="1023"/>
      <c r="I49" s="668"/>
      <c r="J49" s="1023"/>
      <c r="K49" s="1169"/>
      <c r="L49" s="1023"/>
      <c r="M49" s="1169"/>
      <c r="N49" s="1023"/>
      <c r="O49" s="289"/>
      <c r="AB49" s="758">
        <v>0</v>
      </c>
    </row>
    <row s="1635" customFormat="1" customHeight="1" ht="11.25" hidden="1">
      <c r="A50" s="2392"/>
      <c r="B50" s="511"/>
      <c r="D50" s="665" t="s">
        <v>881</v>
      </c>
      <c r="E50" s="667" t="s">
        <v>882</v>
      </c>
      <c r="F50" s="660" t="s">
        <v>863</v>
      </c>
      <c r="G50" s="668"/>
      <c r="H50" s="1023"/>
      <c r="I50" s="668"/>
      <c r="J50" s="1023"/>
      <c r="K50" s="1169"/>
      <c r="L50" s="1023"/>
      <c r="M50" s="1169"/>
      <c r="N50" s="1023"/>
      <c r="O50" s="289"/>
      <c r="AB50" s="758">
        <v>0</v>
      </c>
    </row>
    <row s="1635" customFormat="1" customHeight="1" ht="11.25" hidden="1">
      <c r="A51" s="2392"/>
      <c r="B51" s="511"/>
      <c r="D51" s="665" t="s">
        <v>883</v>
      </c>
      <c r="E51" s="667" t="s">
        <v>884</v>
      </c>
      <c r="F51" s="660" t="s">
        <v>863</v>
      </c>
      <c r="G51" s="668"/>
      <c r="H51" s="1023"/>
      <c r="I51" s="668"/>
      <c r="J51" s="1023"/>
      <c r="K51" s="1169"/>
      <c r="L51" s="1023"/>
      <c r="M51" s="1169"/>
      <c r="N51" s="1023"/>
      <c r="O51" s="289"/>
      <c r="AB51" s="758">
        <v>0</v>
      </c>
    </row>
    <row s="1635" customFormat="1" customHeight="1" ht="45" hidden="1">
      <c r="A52" s="2392"/>
      <c r="B52" s="511"/>
      <c r="D52" s="665" t="s">
        <v>98</v>
      </c>
      <c r="E52" s="666" t="s">
        <v>885</v>
      </c>
      <c r="F52" s="660" t="s">
        <v>863</v>
      </c>
      <c r="G52" s="668"/>
      <c r="H52" s="1023"/>
      <c r="I52" s="668"/>
      <c r="J52" s="1023"/>
      <c r="K52" s="1169"/>
      <c r="L52" s="1023"/>
      <c r="M52" s="1169"/>
      <c r="N52" s="1023"/>
      <c r="O52" s="289"/>
      <c r="AB52" s="758">
        <v>0</v>
      </c>
    </row>
    <row s="1635" customFormat="1" customHeight="1" ht="11.25" hidden="1">
      <c r="A53" s="2392"/>
      <c r="B53" s="511"/>
      <c r="D53" s="665" t="s">
        <v>316</v>
      </c>
      <c r="E53" s="667" t="s">
        <v>874</v>
      </c>
      <c r="F53" s="660" t="s">
        <v>863</v>
      </c>
      <c r="G53" s="668"/>
      <c r="H53" s="1023"/>
      <c r="I53" s="668"/>
      <c r="J53" s="1023"/>
      <c r="K53" s="1169"/>
      <c r="L53" s="1023"/>
      <c r="M53" s="1169"/>
      <c r="N53" s="1023"/>
      <c r="O53" s="289"/>
      <c r="AB53" s="758">
        <v>0</v>
      </c>
    </row>
    <row s="1635" customFormat="1" customHeight="1" ht="11.25" hidden="1">
      <c r="A54" s="2392"/>
      <c r="B54" s="511"/>
      <c r="D54" s="665" t="s">
        <v>886</v>
      </c>
      <c r="E54" s="667" t="s">
        <v>875</v>
      </c>
      <c r="F54" s="660" t="s">
        <v>863</v>
      </c>
      <c r="G54" s="668"/>
      <c r="H54" s="1023"/>
      <c r="I54" s="668"/>
      <c r="J54" s="1023"/>
      <c r="K54" s="1169"/>
      <c r="L54" s="1023"/>
      <c r="M54" s="1169"/>
      <c r="N54" s="1023"/>
      <c r="O54" s="289"/>
      <c r="AB54" s="758">
        <v>0</v>
      </c>
    </row>
    <row s="1635" customFormat="1" customHeight="1" ht="11.25" hidden="1">
      <c r="A55" s="2392"/>
      <c r="B55" s="511"/>
      <c r="D55" s="665" t="s">
        <v>887</v>
      </c>
      <c r="E55" s="667" t="s">
        <v>876</v>
      </c>
      <c r="F55" s="660" t="s">
        <v>863</v>
      </c>
      <c r="G55" s="668"/>
      <c r="H55" s="1023"/>
      <c r="I55" s="668"/>
      <c r="J55" s="1023"/>
      <c r="K55" s="1169"/>
      <c r="L55" s="1023"/>
      <c r="M55" s="1169"/>
      <c r="N55" s="1023"/>
      <c r="O55" s="289"/>
      <c r="AB55" s="758">
        <v>0</v>
      </c>
    </row>
    <row s="1635" customFormat="1" customHeight="1" ht="11.25" hidden="1">
      <c r="A56" s="2392"/>
      <c r="B56" s="511"/>
      <c r="D56" s="665" t="s">
        <v>888</v>
      </c>
      <c r="E56" s="671" t="s">
        <v>878</v>
      </c>
      <c r="F56" s="660" t="s">
        <v>863</v>
      </c>
      <c r="G56" s="668"/>
      <c r="H56" s="1023"/>
      <c r="I56" s="668"/>
      <c r="J56" s="1023"/>
      <c r="K56" s="1169"/>
      <c r="L56" s="1023"/>
      <c r="M56" s="1169"/>
      <c r="N56" s="1023"/>
      <c r="O56" s="289"/>
      <c r="AB56" s="758">
        <v>0</v>
      </c>
    </row>
    <row s="1635" customFormat="1" customHeight="1" ht="11.25" hidden="1">
      <c r="A57" s="2392"/>
      <c r="B57" s="511"/>
      <c r="D57" s="665" t="s">
        <v>889</v>
      </c>
      <c r="E57" s="671" t="s">
        <v>880</v>
      </c>
      <c r="F57" s="660" t="s">
        <v>863</v>
      </c>
      <c r="G57" s="668"/>
      <c r="H57" s="1023"/>
      <c r="I57" s="668"/>
      <c r="J57" s="1023"/>
      <c r="K57" s="1169"/>
      <c r="L57" s="1023"/>
      <c r="M57" s="1169"/>
      <c r="N57" s="1023"/>
      <c r="O57" s="289"/>
      <c r="AB57" s="758">
        <v>0</v>
      </c>
    </row>
    <row s="1635" customFormat="1" customHeight="1" ht="11.25" hidden="1">
      <c r="A58" s="2392"/>
      <c r="B58" s="511"/>
      <c r="D58" s="665" t="s">
        <v>890</v>
      </c>
      <c r="E58" s="667" t="s">
        <v>882</v>
      </c>
      <c r="F58" s="660" t="s">
        <v>863</v>
      </c>
      <c r="G58" s="668"/>
      <c r="H58" s="1023"/>
      <c r="I58" s="668"/>
      <c r="J58" s="1023"/>
      <c r="K58" s="1169"/>
      <c r="L58" s="1023"/>
      <c r="M58" s="1169"/>
      <c r="N58" s="1023"/>
      <c r="O58" s="289"/>
      <c r="AB58" s="758">
        <v>0</v>
      </c>
    </row>
    <row s="1635" customFormat="1" customHeight="1" ht="11.25" hidden="1">
      <c r="A59" s="2392"/>
      <c r="B59" s="511"/>
      <c r="D59" s="665" t="s">
        <v>891</v>
      </c>
      <c r="E59" s="667" t="s">
        <v>884</v>
      </c>
      <c r="F59" s="660" t="s">
        <v>863</v>
      </c>
      <c r="G59" s="668"/>
      <c r="H59" s="1023"/>
      <c r="I59" s="668"/>
      <c r="J59" s="1023"/>
      <c r="K59" s="1169"/>
      <c r="L59" s="1023"/>
      <c r="M59" s="1169"/>
      <c r="N59" s="1023"/>
      <c r="O59" s="289"/>
      <c r="AB59" s="758">
        <v>0</v>
      </c>
    </row>
    <row s="1635" customFormat="1" customHeight="1" ht="33.75" hidden="1">
      <c r="A60" s="2392"/>
      <c r="B60" s="511"/>
      <c r="D60" s="665" t="s">
        <v>91</v>
      </c>
      <c r="E60" s="666" t="s">
        <v>892</v>
      </c>
      <c r="F60" s="721" t="s">
        <v>561</v>
      </c>
      <c r="G60" s="742"/>
      <c r="H60" s="1023"/>
      <c r="I60" s="742"/>
      <c r="J60" s="1023"/>
      <c r="K60" s="742"/>
      <c r="L60" s="1023"/>
      <c r="M60" s="742"/>
      <c r="N60" s="1023"/>
      <c r="O60" s="302" t="s">
        <v>893</v>
      </c>
      <c r="AB60" s="758">
        <v>0</v>
      </c>
    </row>
    <row s="1635" customFormat="1" customHeight="1" ht="33.75" hidden="1">
      <c r="A61" s="2392"/>
      <c r="B61" s="511"/>
      <c r="D61" s="665" t="s">
        <v>92</v>
      </c>
      <c r="E61" s="666" t="s">
        <v>894</v>
      </c>
      <c r="F61" s="726" t="s">
        <v>824</v>
      </c>
      <c r="G61" s="668"/>
      <c r="H61" s="1023"/>
      <c r="I61" s="668"/>
      <c r="J61" s="1023"/>
      <c r="K61" s="1169"/>
      <c r="L61" s="1023"/>
      <c r="M61" s="1169"/>
      <c r="N61" s="1023"/>
      <c r="O61" s="289"/>
      <c r="AB61" s="758">
        <v>0</v>
      </c>
    </row>
    <row s="1635" customFormat="1" customHeight="1" ht="22.5" hidden="1">
      <c r="A62" s="2392"/>
      <c r="B62" s="511" t="s">
        <v>591</v>
      </c>
      <c r="D62" s="665" t="s">
        <v>110</v>
      </c>
      <c r="E62" s="666" t="s">
        <v>895</v>
      </c>
      <c r="F62" s="726" t="s">
        <v>309</v>
      </c>
      <c r="G62" s="382"/>
      <c r="H62" s="1023"/>
      <c r="I62" s="382"/>
      <c r="J62" s="1023"/>
      <c r="K62" s="1164"/>
      <c r="L62" s="1023"/>
      <c r="M62" s="1164"/>
      <c r="N62" s="1023"/>
      <c r="O62" s="289" t="s">
        <v>636</v>
      </c>
      <c r="AB62" s="758">
        <v>0</v>
      </c>
    </row>
    <row s="1635" customFormat="1" customHeight="1" ht="45" hidden="1">
      <c r="A63" s="2392"/>
      <c r="B63" s="511" t="s">
        <v>591</v>
      </c>
      <c r="D63" s="665" t="s">
        <v>896</v>
      </c>
      <c r="E63" s="667" t="s">
        <v>897</v>
      </c>
      <c r="F63" s="721" t="s">
        <v>309</v>
      </c>
      <c r="G63" s="382"/>
      <c r="H63" s="1023"/>
      <c r="I63" s="382"/>
      <c r="J63" s="1023"/>
      <c r="K63" s="1164"/>
      <c r="L63" s="1023"/>
      <c r="M63" s="1164"/>
      <c r="N63" s="1023"/>
      <c r="O63" s="289" t="s">
        <v>636</v>
      </c>
      <c r="AB63" s="758">
        <v>0</v>
      </c>
    </row>
    <row s="1635" customFormat="1" customHeight="1" ht="11.549999999999999">
      <c r="A64" s="1033"/>
      <c r="B64" s="518"/>
      <c r="D64" s="1034"/>
      <c r="E64" s="1035"/>
      <c r="K64" s="1635"/>
      <c r="L64" s="1635"/>
      <c r="M64" s="1635"/>
      <c r="N64" s="1635"/>
      <c r="AB64" s="509">
        <v>11</v>
      </c>
    </row>
    <row s="1635" customFormat="1" customHeight="1" ht="22.5" hidden="1">
      <c r="A65" s="2392" t="s">
        <v>898</v>
      </c>
      <c r="B65" s="511"/>
      <c r="D65" s="665">
        <v>1</v>
      </c>
      <c r="E65" s="744" t="s">
        <v>899</v>
      </c>
      <c r="F65" s="740" t="s">
        <v>814</v>
      </c>
      <c r="G65" s="741"/>
      <c r="H65" s="1029"/>
      <c r="I65" s="741"/>
      <c r="J65" s="1029"/>
      <c r="K65" s="741"/>
      <c r="L65" s="1029"/>
      <c r="M65" s="741"/>
      <c r="N65" s="1029"/>
      <c r="O65" s="301" t="s">
        <v>900</v>
      </c>
      <c r="AB65" s="758">
        <v>0</v>
      </c>
    </row>
    <row s="1635" customFormat="1" customHeight="1" ht="56.25" hidden="1">
      <c r="A66" s="2392"/>
      <c r="B66" s="511"/>
      <c r="D66" s="743" t="s">
        <v>109</v>
      </c>
      <c r="E66" s="707" t="s">
        <v>901</v>
      </c>
      <c r="F66" s="660" t="s">
        <v>549</v>
      </c>
      <c r="G66" s="660" t="s">
        <v>549</v>
      </c>
      <c r="H66" s="519"/>
      <c r="I66" s="660" t="s">
        <v>549</v>
      </c>
      <c r="J66" s="519"/>
      <c r="K66" s="2104" t="s">
        <v>549</v>
      </c>
      <c r="L66" s="519"/>
      <c r="M66" s="2104" t="s">
        <v>549</v>
      </c>
      <c r="N66" s="519"/>
      <c r="O66" s="289"/>
      <c r="AB66" s="758">
        <v>0</v>
      </c>
    </row>
    <row s="1635" customFormat="1" customHeight="1" ht="33.75" hidden="1">
      <c r="A67" s="2392"/>
      <c r="B67" s="511"/>
      <c r="D67" s="743" t="s">
        <v>713</v>
      </c>
      <c r="E67" s="954" t="s">
        <v>902</v>
      </c>
      <c r="F67" s="660" t="s">
        <v>866</v>
      </c>
      <c r="G67" s="727"/>
      <c r="H67" s="519"/>
      <c r="I67" s="727"/>
      <c r="J67" s="519"/>
      <c r="K67" s="727"/>
      <c r="L67" s="519"/>
      <c r="M67" s="727"/>
      <c r="N67" s="519"/>
      <c r="O67" s="289"/>
      <c r="AB67" s="758">
        <v>0</v>
      </c>
    </row>
    <row s="1635" customFormat="1" customHeight="1" ht="22.5" hidden="1">
      <c r="A68" s="2392"/>
      <c r="B68" s="511"/>
      <c r="D68" s="743" t="s">
        <v>310</v>
      </c>
      <c r="E68" s="954" t="s">
        <v>903</v>
      </c>
      <c r="F68" s="660" t="s">
        <v>866</v>
      </c>
      <c r="G68" s="727"/>
      <c r="H68" s="519"/>
      <c r="I68" s="727"/>
      <c r="J68" s="519"/>
      <c r="K68" s="727"/>
      <c r="L68" s="519"/>
      <c r="M68" s="727"/>
      <c r="N68" s="519"/>
      <c r="O68" s="289"/>
      <c r="AB68" s="758">
        <v>0</v>
      </c>
    </row>
    <row s="1635" customFormat="1" customHeight="1" ht="22.5" hidden="1">
      <c r="A69" s="2392"/>
      <c r="B69" s="511"/>
      <c r="D69" s="743" t="s">
        <v>313</v>
      </c>
      <c r="E69" s="954" t="s">
        <v>904</v>
      </c>
      <c r="F69" s="721" t="s">
        <v>561</v>
      </c>
      <c r="G69" s="742"/>
      <c r="H69" s="519"/>
      <c r="I69" s="742"/>
      <c r="J69" s="519"/>
      <c r="K69" s="742"/>
      <c r="L69" s="519"/>
      <c r="M69" s="742"/>
      <c r="N69" s="519"/>
      <c r="O69" s="289"/>
      <c r="AB69" s="758">
        <v>0</v>
      </c>
    </row>
    <row s="1635" customFormat="1" customHeight="1" ht="22.5" hidden="1">
      <c r="A70" s="2392"/>
      <c r="B70" s="511"/>
      <c r="D70" s="743" t="s">
        <v>733</v>
      </c>
      <c r="E70" s="954" t="s">
        <v>905</v>
      </c>
      <c r="F70" s="721" t="s">
        <v>561</v>
      </c>
      <c r="G70" s="742"/>
      <c r="H70" s="519"/>
      <c r="I70" s="742"/>
      <c r="J70" s="519"/>
      <c r="K70" s="742"/>
      <c r="L70" s="519"/>
      <c r="M70" s="742"/>
      <c r="N70" s="519"/>
      <c r="O70" s="289"/>
      <c r="AB70" s="758">
        <v>0</v>
      </c>
    </row>
    <row s="1635" customFormat="1" customHeight="1" ht="22.5" hidden="1">
      <c r="A71" s="2392"/>
      <c r="B71" s="511"/>
      <c r="D71" s="665" t="s">
        <v>89</v>
      </c>
      <c r="E71" s="666" t="s">
        <v>906</v>
      </c>
      <c r="F71" s="660" t="s">
        <v>866</v>
      </c>
      <c r="G71" s="557"/>
      <c r="H71" s="1030"/>
      <c r="I71" s="557"/>
      <c r="J71" s="1030"/>
      <c r="K71" s="557"/>
      <c r="L71" s="1030"/>
      <c r="M71" s="557"/>
      <c r="N71" s="1030"/>
      <c r="O71" s="302"/>
      <c r="AB71" s="758">
        <v>0</v>
      </c>
    </row>
    <row s="1635" customFormat="1" customHeight="1" ht="56.25" hidden="1">
      <c r="A72" s="2392"/>
      <c r="B72" s="511"/>
      <c r="D72" s="665" t="s">
        <v>90</v>
      </c>
      <c r="E72" s="666" t="s">
        <v>907</v>
      </c>
      <c r="F72" s="721" t="s">
        <v>561</v>
      </c>
      <c r="G72" s="742"/>
      <c r="H72" s="1023"/>
      <c r="I72" s="742"/>
      <c r="J72" s="1023"/>
      <c r="K72" s="742"/>
      <c r="L72" s="1023"/>
      <c r="M72" s="742"/>
      <c r="N72" s="1023"/>
      <c r="O72" s="302"/>
      <c r="AB72" s="758">
        <v>0</v>
      </c>
    </row>
    <row s="1635" customFormat="1" customHeight="1" ht="33.75" hidden="1">
      <c r="A73" s="2392"/>
      <c r="B73" s="511"/>
      <c r="D73" s="665" t="s">
        <v>98</v>
      </c>
      <c r="E73" s="666" t="s">
        <v>908</v>
      </c>
      <c r="F73" s="726" t="s">
        <v>824</v>
      </c>
      <c r="G73" s="668"/>
      <c r="H73" s="1023"/>
      <c r="I73" s="668"/>
      <c r="J73" s="1023"/>
      <c r="K73" s="1169"/>
      <c r="L73" s="1023"/>
      <c r="M73" s="1169"/>
      <c r="N73" s="1023"/>
      <c r="O73" s="289"/>
      <c r="AB73" s="758">
        <v>0</v>
      </c>
    </row>
    <row s="1635" customFormat="1" customHeight="1" ht="22.5" hidden="1">
      <c r="A74" s="2392"/>
      <c r="B74" s="511" t="s">
        <v>591</v>
      </c>
      <c r="D74" s="665" t="s">
        <v>91</v>
      </c>
      <c r="E74" s="666" t="s">
        <v>909</v>
      </c>
      <c r="F74" s="726" t="s">
        <v>309</v>
      </c>
      <c r="G74" s="382"/>
      <c r="H74" s="1023"/>
      <c r="I74" s="382"/>
      <c r="J74" s="1023"/>
      <c r="K74" s="1164"/>
      <c r="L74" s="1023"/>
      <c r="M74" s="1164"/>
      <c r="N74" s="1023"/>
      <c r="O74" s="289" t="s">
        <v>636</v>
      </c>
      <c r="AB74" s="758">
        <v>0</v>
      </c>
    </row>
    <row s="1635" customFormat="1" customHeight="1" ht="45" hidden="1">
      <c r="A75" s="2392"/>
      <c r="B75" s="511" t="s">
        <v>591</v>
      </c>
      <c r="D75" s="665" t="s">
        <v>657</v>
      </c>
      <c r="E75" s="667" t="s">
        <v>910</v>
      </c>
      <c r="F75" s="721" t="s">
        <v>309</v>
      </c>
      <c r="G75" s="382"/>
      <c r="H75" s="1023"/>
      <c r="I75" s="382"/>
      <c r="J75" s="1023"/>
      <c r="K75" s="1164"/>
      <c r="L75" s="1023"/>
      <c r="M75" s="1164"/>
      <c r="N75" s="1023"/>
      <c r="O75" s="289" t="s">
        <v>636</v>
      </c>
      <c r="AB75" s="758">
        <v>0</v>
      </c>
    </row>
    <row s="1635" customFormat="1" customHeight="1" ht="11.549999999999999">
      <c r="A76" s="1033"/>
      <c r="B76" s="518"/>
      <c r="D76" s="1034"/>
      <c r="E76" s="1035"/>
      <c r="K76" s="1635"/>
      <c r="L76" s="1635"/>
      <c r="M76" s="1635"/>
      <c r="N76" s="1635"/>
      <c r="AB76" s="509">
        <v>11</v>
      </c>
    </row>
    <row s="1635" customFormat="1" customHeight="1" ht="11.25">
      <c r="A77" s="2392" t="s">
        <v>911</v>
      </c>
      <c r="B77" s="511"/>
      <c r="D77" s="665">
        <v>1</v>
      </c>
      <c r="E77" s="666" t="s">
        <v>912</v>
      </c>
      <c r="F77" s="721" t="s">
        <v>814</v>
      </c>
      <c r="G77" s="724"/>
      <c r="H77" s="1023"/>
      <c r="I77" s="724"/>
      <c r="J77" s="1023"/>
      <c r="K77" s="724"/>
      <c r="L77" s="1023"/>
      <c r="M77" s="724"/>
      <c r="N77" s="1023"/>
      <c r="O77" s="289" t="s">
        <v>913</v>
      </c>
      <c r="AB77" s="758">
        <v>0</v>
      </c>
    </row>
    <row s="1635" customFormat="1" customHeight="1" ht="11.25">
      <c r="A78" s="2392"/>
      <c r="B78" s="511"/>
      <c r="D78" s="665" t="s">
        <v>109</v>
      </c>
      <c r="E78" s="666" t="s">
        <v>914</v>
      </c>
      <c r="F78" s="721" t="s">
        <v>814</v>
      </c>
      <c r="G78" s="724"/>
      <c r="H78" s="1023"/>
      <c r="I78" s="724"/>
      <c r="J78" s="1023"/>
      <c r="K78" s="724"/>
      <c r="L78" s="1023"/>
      <c r="M78" s="724"/>
      <c r="N78" s="1023"/>
      <c r="O78" s="289" t="s">
        <v>915</v>
      </c>
      <c r="AB78" s="758">
        <v>0</v>
      </c>
    </row>
    <row s="1635" customFormat="1" customHeight="1" ht="22.5">
      <c r="A79" s="2392"/>
      <c r="B79" s="511"/>
      <c r="D79" s="665" t="s">
        <v>89</v>
      </c>
      <c r="E79" s="722" t="s">
        <v>916</v>
      </c>
      <c r="F79" s="660" t="s">
        <v>863</v>
      </c>
      <c r="G79" s="724"/>
      <c r="H79" s="1023"/>
      <c r="I79" s="724"/>
      <c r="J79" s="1023"/>
      <c r="K79" s="724"/>
      <c r="L79" s="1023"/>
      <c r="M79" s="724"/>
      <c r="N79" s="1023"/>
      <c r="O79" s="289" t="s">
        <v>917</v>
      </c>
      <c r="AB79" s="758">
        <v>0</v>
      </c>
    </row>
    <row s="1635" customFormat="1" customHeight="1" ht="11.25">
      <c r="A80" s="2392"/>
      <c r="B80" s="511"/>
      <c r="D80" s="665" t="s">
        <v>327</v>
      </c>
      <c r="E80" s="723" t="s">
        <v>918</v>
      </c>
      <c r="F80" s="660" t="s">
        <v>863</v>
      </c>
      <c r="G80" s="724"/>
      <c r="H80" s="1023"/>
      <c r="I80" s="724"/>
      <c r="J80" s="1023"/>
      <c r="K80" s="724"/>
      <c r="L80" s="1023"/>
      <c r="M80" s="724"/>
      <c r="N80" s="1023"/>
      <c r="O80" s="289"/>
      <c r="AB80" s="758">
        <v>0</v>
      </c>
    </row>
    <row s="1635" customFormat="1" customHeight="1" ht="11.25">
      <c r="A81" s="2392"/>
      <c r="B81" s="511"/>
      <c r="D81" s="665" t="s">
        <v>335</v>
      </c>
      <c r="E81" s="723" t="s">
        <v>919</v>
      </c>
      <c r="F81" s="660" t="s">
        <v>863</v>
      </c>
      <c r="G81" s="724"/>
      <c r="H81" s="1023"/>
      <c r="I81" s="724"/>
      <c r="J81" s="1023"/>
      <c r="K81" s="724"/>
      <c r="L81" s="1023"/>
      <c r="M81" s="724"/>
      <c r="N81" s="1023"/>
      <c r="O81" s="289"/>
      <c r="AB81" s="758">
        <v>0</v>
      </c>
    </row>
    <row s="1635" customFormat="1" customHeight="1" ht="11.25">
      <c r="A82" s="2392"/>
      <c r="B82" s="511"/>
      <c r="D82" s="665" t="s">
        <v>337</v>
      </c>
      <c r="E82" s="723" t="s">
        <v>920</v>
      </c>
      <c r="F82" s="660" t="s">
        <v>863</v>
      </c>
      <c r="G82" s="724"/>
      <c r="H82" s="1023"/>
      <c r="I82" s="724"/>
      <c r="J82" s="1023"/>
      <c r="K82" s="724"/>
      <c r="L82" s="1023"/>
      <c r="M82" s="724"/>
      <c r="N82" s="1023"/>
      <c r="O82" s="289"/>
      <c r="AB82" s="758">
        <v>0</v>
      </c>
    </row>
    <row s="1635" customFormat="1" customHeight="1" ht="11.25">
      <c r="A83" s="2392"/>
      <c r="B83" s="511"/>
      <c r="D83" s="665" t="s">
        <v>339</v>
      </c>
      <c r="E83" s="723" t="s">
        <v>921</v>
      </c>
      <c r="F83" s="660" t="s">
        <v>863</v>
      </c>
      <c r="G83" s="724"/>
      <c r="H83" s="1023"/>
      <c r="I83" s="724"/>
      <c r="J83" s="1023"/>
      <c r="K83" s="724"/>
      <c r="L83" s="1023"/>
      <c r="M83" s="724"/>
      <c r="N83" s="1023"/>
      <c r="O83" s="289"/>
      <c r="AB83" s="758">
        <v>0</v>
      </c>
    </row>
    <row s="1635" customFormat="1" customHeight="1" ht="11.25">
      <c r="A84" s="2392"/>
      <c r="B84" s="511"/>
      <c r="D84" s="665" t="s">
        <v>922</v>
      </c>
      <c r="E84" s="723" t="s">
        <v>923</v>
      </c>
      <c r="F84" s="660" t="s">
        <v>863</v>
      </c>
      <c r="G84" s="724"/>
      <c r="H84" s="1023"/>
      <c r="I84" s="724"/>
      <c r="J84" s="1023"/>
      <c r="K84" s="724"/>
      <c r="L84" s="1023"/>
      <c r="M84" s="724"/>
      <c r="N84" s="1023"/>
      <c r="O84" s="289"/>
      <c r="AB84" s="758">
        <v>0</v>
      </c>
    </row>
    <row s="1635" customFormat="1" customHeight="1" ht="11.25">
      <c r="A85" s="2392"/>
      <c r="B85" s="511"/>
      <c r="D85" s="665" t="s">
        <v>924</v>
      </c>
      <c r="E85" s="723" t="s">
        <v>925</v>
      </c>
      <c r="F85" s="660" t="s">
        <v>863</v>
      </c>
      <c r="G85" s="724"/>
      <c r="H85" s="1023"/>
      <c r="I85" s="724"/>
      <c r="J85" s="1023"/>
      <c r="K85" s="724"/>
      <c r="L85" s="1023"/>
      <c r="M85" s="724"/>
      <c r="N85" s="1023"/>
      <c r="O85" s="289"/>
      <c r="AB85" s="758">
        <v>0</v>
      </c>
    </row>
    <row s="1635" customFormat="1" customHeight="1" ht="11.25">
      <c r="A86" s="2392"/>
      <c r="B86" s="511"/>
      <c r="D86" s="665" t="s">
        <v>926</v>
      </c>
      <c r="E86" s="723" t="s">
        <v>927</v>
      </c>
      <c r="F86" s="660" t="s">
        <v>863</v>
      </c>
      <c r="G86" s="724"/>
      <c r="H86" s="1023"/>
      <c r="I86" s="724"/>
      <c r="J86" s="1023"/>
      <c r="K86" s="724"/>
      <c r="L86" s="1023"/>
      <c r="M86" s="724"/>
      <c r="N86" s="1023"/>
      <c r="O86" s="289"/>
      <c r="AB86" s="758">
        <v>0</v>
      </c>
    </row>
    <row s="1635" customFormat="1" customHeight="1" ht="45">
      <c r="A87" s="2392"/>
      <c r="B87" s="511"/>
      <c r="D87" s="665" t="s">
        <v>90</v>
      </c>
      <c r="E87" s="666" t="s">
        <v>928</v>
      </c>
      <c r="F87" s="660" t="s">
        <v>863</v>
      </c>
      <c r="G87" s="724"/>
      <c r="H87" s="1023"/>
      <c r="I87" s="724"/>
      <c r="J87" s="1023"/>
      <c r="K87" s="724"/>
      <c r="L87" s="1023"/>
      <c r="M87" s="724"/>
      <c r="N87" s="1023"/>
      <c r="O87" s="289" t="s">
        <v>929</v>
      </c>
      <c r="AB87" s="758">
        <v>0</v>
      </c>
    </row>
    <row s="1635" customFormat="1" customHeight="1" ht="11.25">
      <c r="A88" s="2392"/>
      <c r="B88" s="511"/>
      <c r="D88" s="665" t="s">
        <v>758</v>
      </c>
      <c r="E88" s="723" t="s">
        <v>918</v>
      </c>
      <c r="F88" s="660" t="s">
        <v>863</v>
      </c>
      <c r="G88" s="724"/>
      <c r="H88" s="1023"/>
      <c r="I88" s="724"/>
      <c r="J88" s="1023"/>
      <c r="K88" s="724"/>
      <c r="L88" s="1023"/>
      <c r="M88" s="724"/>
      <c r="N88" s="1023"/>
      <c r="O88" s="289"/>
      <c r="AB88" s="758">
        <v>0</v>
      </c>
    </row>
    <row s="1635" customFormat="1" customHeight="1" ht="11.25">
      <c r="A89" s="2392"/>
      <c r="B89" s="511"/>
      <c r="D89" s="665" t="s">
        <v>800</v>
      </c>
      <c r="E89" s="723" t="s">
        <v>919</v>
      </c>
      <c r="F89" s="660" t="s">
        <v>863</v>
      </c>
      <c r="G89" s="724"/>
      <c r="H89" s="1023"/>
      <c r="I89" s="724"/>
      <c r="J89" s="1023"/>
      <c r="K89" s="724"/>
      <c r="L89" s="1023"/>
      <c r="M89" s="724"/>
      <c r="N89" s="1023"/>
      <c r="O89" s="289"/>
      <c r="AB89" s="758">
        <v>0</v>
      </c>
    </row>
    <row s="1635" customFormat="1" customHeight="1" ht="11.25">
      <c r="A90" s="2392"/>
      <c r="B90" s="511"/>
      <c r="D90" s="665" t="s">
        <v>803</v>
      </c>
      <c r="E90" s="723" t="s">
        <v>920</v>
      </c>
      <c r="F90" s="660" t="s">
        <v>863</v>
      </c>
      <c r="G90" s="724"/>
      <c r="H90" s="1023"/>
      <c r="I90" s="724"/>
      <c r="J90" s="1023"/>
      <c r="K90" s="724"/>
      <c r="L90" s="1023"/>
      <c r="M90" s="724"/>
      <c r="N90" s="1023"/>
      <c r="O90" s="289"/>
      <c r="AB90" s="758">
        <v>0</v>
      </c>
    </row>
    <row s="1635" customFormat="1" customHeight="1" ht="11.25">
      <c r="A91" s="2392"/>
      <c r="B91" s="511"/>
      <c r="D91" s="665" t="s">
        <v>881</v>
      </c>
      <c r="E91" s="723" t="s">
        <v>921</v>
      </c>
      <c r="F91" s="660" t="s">
        <v>863</v>
      </c>
      <c r="G91" s="724"/>
      <c r="H91" s="1023"/>
      <c r="I91" s="724"/>
      <c r="J91" s="1023"/>
      <c r="K91" s="724"/>
      <c r="L91" s="1023"/>
      <c r="M91" s="724"/>
      <c r="N91" s="1023"/>
      <c r="O91" s="289"/>
      <c r="AB91" s="758">
        <v>0</v>
      </c>
    </row>
    <row s="1635" customFormat="1" customHeight="1" ht="11.25">
      <c r="A92" s="2392"/>
      <c r="B92" s="511"/>
      <c r="D92" s="665" t="s">
        <v>883</v>
      </c>
      <c r="E92" s="723" t="s">
        <v>923</v>
      </c>
      <c r="F92" s="660" t="s">
        <v>863</v>
      </c>
      <c r="G92" s="724"/>
      <c r="H92" s="1023"/>
      <c r="I92" s="724"/>
      <c r="J92" s="1023"/>
      <c r="K92" s="724"/>
      <c r="L92" s="1023"/>
      <c r="M92" s="724"/>
      <c r="N92" s="1023"/>
      <c r="O92" s="289"/>
      <c r="AB92" s="758">
        <v>0</v>
      </c>
    </row>
    <row s="1635" customFormat="1" customHeight="1" ht="11.25">
      <c r="A93" s="2392"/>
      <c r="B93" s="511"/>
      <c r="D93" s="665" t="s">
        <v>930</v>
      </c>
      <c r="E93" s="723" t="s">
        <v>925</v>
      </c>
      <c r="F93" s="660" t="s">
        <v>863</v>
      </c>
      <c r="G93" s="724"/>
      <c r="H93" s="1023"/>
      <c r="I93" s="724"/>
      <c r="J93" s="1023"/>
      <c r="K93" s="724"/>
      <c r="L93" s="1023"/>
      <c r="M93" s="724"/>
      <c r="N93" s="1023"/>
      <c r="O93" s="289"/>
      <c r="AB93" s="758">
        <v>0</v>
      </c>
    </row>
    <row s="1635" customFormat="1" customHeight="1" ht="11.25">
      <c r="A94" s="2392"/>
      <c r="B94" s="511"/>
      <c r="D94" s="665" t="s">
        <v>931</v>
      </c>
      <c r="E94" s="723" t="s">
        <v>927</v>
      </c>
      <c r="F94" s="660" t="s">
        <v>863</v>
      </c>
      <c r="G94" s="724"/>
      <c r="H94" s="1023"/>
      <c r="I94" s="724"/>
      <c r="J94" s="1023"/>
      <c r="K94" s="724"/>
      <c r="L94" s="1023"/>
      <c r="M94" s="724"/>
      <c r="N94" s="1023"/>
      <c r="O94" s="289"/>
      <c r="AB94" s="758">
        <v>0</v>
      </c>
    </row>
    <row s="1635" customFormat="1" customHeight="1" ht="24.75">
      <c r="A95" s="2392"/>
      <c r="B95" s="511"/>
      <c r="D95" s="665" t="s">
        <v>98</v>
      </c>
      <c r="E95" s="666" t="s">
        <v>932</v>
      </c>
      <c r="F95" s="725" t="s">
        <v>561</v>
      </c>
      <c r="G95" s="727"/>
      <c r="H95" s="1023"/>
      <c r="I95" s="727"/>
      <c r="J95" s="1023"/>
      <c r="K95" s="727"/>
      <c r="L95" s="1023"/>
      <c r="M95" s="727"/>
      <c r="N95" s="1023"/>
      <c r="O95" s="289" t="s">
        <v>933</v>
      </c>
      <c r="AB95" s="758">
        <v>0</v>
      </c>
    </row>
    <row s="1635" customFormat="1" customHeight="1" ht="33.75">
      <c r="A96" s="2392"/>
      <c r="B96" s="511"/>
      <c r="D96" s="665" t="s">
        <v>91</v>
      </c>
      <c r="E96" s="666" t="s">
        <v>934</v>
      </c>
      <c r="F96" s="726" t="s">
        <v>824</v>
      </c>
      <c r="G96" s="728"/>
      <c r="H96" s="1023"/>
      <c r="I96" s="728"/>
      <c r="J96" s="1023"/>
      <c r="K96" s="728"/>
      <c r="L96" s="1023"/>
      <c r="M96" s="728"/>
      <c r="N96" s="1023"/>
      <c r="O96" s="289"/>
      <c r="AB96" s="758">
        <v>0</v>
      </c>
    </row>
    <row s="1635" customFormat="1" customHeight="1" ht="22.5">
      <c r="A97" s="2392"/>
      <c r="B97" s="511" t="s">
        <v>591</v>
      </c>
      <c r="D97" s="665" t="s">
        <v>92</v>
      </c>
      <c r="E97" s="666" t="s">
        <v>935</v>
      </c>
      <c r="F97" s="726" t="s">
        <v>309</v>
      </c>
      <c r="G97" s="385"/>
      <c r="H97" s="1023"/>
      <c r="I97" s="385"/>
      <c r="J97" s="1023"/>
      <c r="K97" s="385"/>
      <c r="L97" s="1023"/>
      <c r="M97" s="385"/>
      <c r="N97" s="1023"/>
      <c r="O97" s="289" t="s">
        <v>636</v>
      </c>
      <c r="AB97" s="758">
        <v>0</v>
      </c>
    </row>
    <row s="1635" customFormat="1" customHeight="1" ht="45">
      <c r="A98" s="2392"/>
      <c r="B98" s="511" t="s">
        <v>591</v>
      </c>
      <c r="D98" s="665" t="s">
        <v>936</v>
      </c>
      <c r="E98" s="667" t="s">
        <v>937</v>
      </c>
      <c r="F98" s="721" t="s">
        <v>309</v>
      </c>
      <c r="G98" s="385"/>
      <c r="H98" s="1023"/>
      <c r="I98" s="385"/>
      <c r="J98" s="1023"/>
      <c r="K98" s="385"/>
      <c r="L98" s="1023"/>
      <c r="M98" s="385"/>
      <c r="N98" s="1023"/>
      <c r="O98" s="289" t="s">
        <v>636</v>
      </c>
      <c r="AB98" s="758">
        <v>0</v>
      </c>
    </row>
    <row s="1635" customFormat="1" customHeight="1" ht="95.25">
      <c r="A99" s="2392"/>
      <c r="B99" s="511" t="s">
        <v>591</v>
      </c>
      <c r="D99" s="665" t="s">
        <v>110</v>
      </c>
      <c r="E99" s="666" t="s">
        <v>938</v>
      </c>
      <c r="F99" s="721" t="s">
        <v>309</v>
      </c>
      <c r="G99" s="385"/>
      <c r="H99" s="1023"/>
      <c r="I99" s="385"/>
      <c r="J99" s="1023"/>
      <c r="K99" s="385"/>
      <c r="L99" s="1023"/>
      <c r="M99" s="385"/>
      <c r="N99" s="1023"/>
      <c r="O99" s="289" t="s">
        <v>636</v>
      </c>
      <c r="AB99" s="758">
        <v>0</v>
      </c>
    </row>
    <row s="1635" customFormat="1" customHeight="1" ht="22.5">
      <c r="A100" s="2392"/>
      <c r="B100" s="511" t="s">
        <v>591</v>
      </c>
      <c r="D100" s="665" t="s">
        <v>153</v>
      </c>
      <c r="E100" s="666" t="s">
        <v>939</v>
      </c>
      <c r="F100" s="721" t="s">
        <v>309</v>
      </c>
      <c r="G100" s="385"/>
      <c r="H100" s="1023"/>
      <c r="I100" s="385"/>
      <c r="J100" s="1023"/>
      <c r="K100" s="385"/>
      <c r="L100" s="1023"/>
      <c r="M100" s="385"/>
      <c r="N100" s="1023"/>
      <c r="O100" s="289" t="s">
        <v>636</v>
      </c>
      <c r="AB100" s="758">
        <v>0</v>
      </c>
    </row>
    <row s="1635" customFormat="1" customHeight="1" ht="11.549999999999999">
      <c r="A101" s="1033"/>
      <c r="B101" s="518"/>
      <c r="D101" s="1034"/>
      <c r="E101" s="1035"/>
      <c r="K101" s="1635"/>
      <c r="L101" s="1635"/>
      <c r="M101" s="1635"/>
      <c r="N101" s="1635"/>
      <c r="AB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505">
        <v>73</v>
      </c>
      <c r="P102" s="505">
        <v>3</v>
      </c>
      <c r="Q102" s="505">
        <v>10</v>
      </c>
      <c r="R102" s="505">
        <v>10</v>
      </c>
      <c r="S102" s="505">
        <v>10</v>
      </c>
      <c r="T102" s="505">
        <v>10</v>
      </c>
      <c r="U102" s="505">
        <v>10</v>
      </c>
      <c r="V102" s="505">
        <v>10</v>
      </c>
      <c r="W102" s="505">
        <v>10</v>
      </c>
      <c r="X102" s="505">
        <v>10</v>
      </c>
      <c r="Y102" s="505">
        <v>10</v>
      </c>
      <c r="Z102" s="505">
        <v>10</v>
      </c>
      <c r="AA102" s="505">
        <v>10</v>
      </c>
      <c r="AB102" s="50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E19B8-1C18-CF95-2F77-33561B0D67B8}"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366" width="93.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366" customFormat="1" customHeight="1" ht="15" hidden="1">
      <c r="C2" s="672"/>
      <c r="K2" s="1366"/>
      <c r="L2" s="1366"/>
      <c r="M2" s="1366"/>
      <c r="N2" s="1366"/>
      <c r="Y2" s="420"/>
      <c r="Z2" s="417">
        <v>0</v>
      </c>
    </row>
    <row customHeight="1" ht="22.5" hidden="1">
      <c r="A3" s="505"/>
      <c r="B3" s="2397"/>
      <c r="C3" s="2398" t="s">
        <v>119</v>
      </c>
      <c r="D3" s="689" t="str">
        <f>B3&amp;".1"</f>
        <v>.1</v>
      </c>
      <c r="E3" s="690" t="s">
        <v>940</v>
      </c>
      <c r="F3" s="691" t="s">
        <v>309</v>
      </c>
      <c r="G3" s="686"/>
      <c r="H3" s="401"/>
      <c r="I3" s="686"/>
      <c r="J3" s="401"/>
      <c r="K3" s="2353"/>
      <c r="L3" s="818"/>
      <c r="M3" s="2353"/>
      <c r="N3" s="818"/>
      <c r="O3" s="289" t="s">
        <v>941</v>
      </c>
      <c r="Z3" s="505">
        <v>0</v>
      </c>
    </row>
    <row customHeight="1" ht="15" hidden="1">
      <c r="A4" s="505"/>
      <c r="B4" s="2397"/>
      <c r="C4" s="2398"/>
      <c r="D4" s="689" t="str">
        <f>B3&amp;".2"</f>
        <v>.2</v>
      </c>
      <c r="E4" s="690" t="s">
        <v>942</v>
      </c>
      <c r="F4" s="691" t="s">
        <v>309</v>
      </c>
      <c r="G4" s="1738" t="s">
        <v>22</v>
      </c>
      <c r="H4" s="401"/>
      <c r="I4" s="1738" t="s">
        <v>22</v>
      </c>
      <c r="J4" s="401"/>
      <c r="K4" s="1738" t="s">
        <v>22</v>
      </c>
      <c r="L4" s="818"/>
      <c r="M4" s="1738" t="s">
        <v>22</v>
      </c>
      <c r="N4" s="818"/>
      <c r="O4" s="289" t="s">
        <v>943</v>
      </c>
      <c r="Z4" s="505">
        <v>0</v>
      </c>
    </row>
    <row s="1366" customFormat="1" customHeight="1" ht="15" hidden="1">
      <c r="C5" s="672"/>
      <c r="K5" s="1366"/>
      <c r="L5" s="1366"/>
      <c r="M5" s="1366"/>
      <c r="N5" s="1366"/>
      <c r="Y5" s="420"/>
      <c r="Z5" s="417">
        <v>0</v>
      </c>
    </row>
    <row customHeight="1" ht="22.5" hidden="1">
      <c r="A6" s="505"/>
      <c r="B6" s="2397"/>
      <c r="C6" s="2398" t="s">
        <v>119</v>
      </c>
      <c r="D6" s="689" t="str">
        <f>B6&amp;".1"</f>
        <v>.1</v>
      </c>
      <c r="E6" s="690" t="s">
        <v>944</v>
      </c>
      <c r="F6" s="691" t="s">
        <v>309</v>
      </c>
      <c r="G6" s="686"/>
      <c r="H6" s="401"/>
      <c r="I6" s="686"/>
      <c r="J6" s="401"/>
      <c r="K6" s="2353"/>
      <c r="L6" s="818"/>
      <c r="M6" s="2353"/>
      <c r="N6" s="818"/>
      <c r="O6" s="289" t="s">
        <v>945</v>
      </c>
      <c r="Z6" s="505">
        <v>0</v>
      </c>
    </row>
    <row customHeight="1" ht="15" hidden="1">
      <c r="A7" s="505"/>
      <c r="B7" s="2397"/>
      <c r="C7" s="2398"/>
      <c r="D7" s="689" t="str">
        <f>B6&amp;".2"</f>
        <v>.2</v>
      </c>
      <c r="E7" s="690" t="s">
        <v>942</v>
      </c>
      <c r="F7" s="691" t="s">
        <v>309</v>
      </c>
      <c r="G7" s="1738" t="s">
        <v>22</v>
      </c>
      <c r="H7" s="401"/>
      <c r="I7" s="1738" t="s">
        <v>22</v>
      </c>
      <c r="J7" s="401"/>
      <c r="K7" s="1738" t="s">
        <v>22</v>
      </c>
      <c r="L7" s="818"/>
      <c r="M7" s="1738" t="s">
        <v>22</v>
      </c>
      <c r="N7" s="818"/>
      <c r="O7" s="289" t="s">
        <v>943</v>
      </c>
      <c r="Z7" s="505">
        <v>0</v>
      </c>
    </row>
    <row s="1366" customFormat="1" customHeight="1" ht="15" hidden="1">
      <c r="C8" s="672"/>
      <c r="K8" s="1366"/>
      <c r="L8" s="1366"/>
      <c r="M8" s="1366"/>
      <c r="N8" s="1366"/>
      <c r="Y8" s="420"/>
      <c r="Z8" s="417">
        <v>0</v>
      </c>
    </row>
    <row customHeight="1" ht="22.5" hidden="1">
      <c r="A9" s="505"/>
      <c r="B9" s="2397"/>
      <c r="C9" s="2398" t="s">
        <v>119</v>
      </c>
      <c r="D9" s="689" t="str">
        <f>B9&amp;".1"</f>
        <v>.1</v>
      </c>
      <c r="E9" s="690" t="s">
        <v>946</v>
      </c>
      <c r="F9" s="691" t="s">
        <v>309</v>
      </c>
      <c r="G9" s="697" t="s">
        <v>22</v>
      </c>
      <c r="H9" s="401" t="s">
        <v>22</v>
      </c>
      <c r="I9" s="697" t="s">
        <v>22</v>
      </c>
      <c r="J9" s="401" t="s">
        <v>22</v>
      </c>
      <c r="K9" s="861" t="s">
        <v>22</v>
      </c>
      <c r="L9" s="818" t="s">
        <v>22</v>
      </c>
      <c r="M9" s="861" t="s">
        <v>22</v>
      </c>
      <c r="N9" s="818" t="s">
        <v>22</v>
      </c>
      <c r="O9" s="289"/>
      <c r="Z9" s="505">
        <v>0</v>
      </c>
    </row>
    <row customHeight="1" ht="15" hidden="1">
      <c r="A10" s="505"/>
      <c r="B10" s="2397"/>
      <c r="C10" s="2398"/>
      <c r="D10" s="689" t="str">
        <f>B9&amp;".2"</f>
        <v>.2</v>
      </c>
      <c r="E10" s="690" t="s">
        <v>947</v>
      </c>
      <c r="F10" s="691" t="s">
        <v>309</v>
      </c>
      <c r="G10" s="1732" t="s">
        <v>22</v>
      </c>
      <c r="H10" s="401" t="s">
        <v>22</v>
      </c>
      <c r="I10" s="1732" t="s">
        <v>22</v>
      </c>
      <c r="J10" s="401" t="s">
        <v>22</v>
      </c>
      <c r="K10" s="1732" t="s">
        <v>22</v>
      </c>
      <c r="L10" s="818" t="s">
        <v>22</v>
      </c>
      <c r="M10" s="1732" t="s">
        <v>22</v>
      </c>
      <c r="N10" s="818" t="s">
        <v>22</v>
      </c>
      <c r="O10" s="289" t="s">
        <v>948</v>
      </c>
      <c r="Z10" s="505">
        <v>0</v>
      </c>
    </row>
    <row customHeight="1" ht="15" hidden="1">
      <c r="A11" s="505"/>
      <c r="B11" s="2397"/>
      <c r="C11" s="2398"/>
      <c r="D11" s="689" t="str">
        <f>B9&amp;".3"</f>
        <v>.3</v>
      </c>
      <c r="E11" s="690" t="s">
        <v>949</v>
      </c>
      <c r="F11" s="691" t="s">
        <v>309</v>
      </c>
      <c r="G11" s="1732" t="s">
        <v>22</v>
      </c>
      <c r="H11" s="401" t="s">
        <v>22</v>
      </c>
      <c r="I11" s="1732" t="s">
        <v>22</v>
      </c>
      <c r="J11" s="401" t="s">
        <v>22</v>
      </c>
      <c r="K11" s="1732" t="s">
        <v>22</v>
      </c>
      <c r="L11" s="818" t="s">
        <v>22</v>
      </c>
      <c r="M11" s="1732" t="s">
        <v>22</v>
      </c>
      <c r="N11" s="818" t="s">
        <v>22</v>
      </c>
      <c r="O11" s="289" t="s">
        <v>950</v>
      </c>
      <c r="Z11" s="505">
        <v>0</v>
      </c>
    </row>
    <row s="1366" customFormat="1" customHeight="1" ht="15" hidden="1">
      <c r="C12" s="672"/>
      <c r="K12" s="1366"/>
      <c r="L12" s="1366"/>
      <c r="M12" s="1366"/>
      <c r="N12" s="1366"/>
      <c r="Y12" s="420"/>
      <c r="Z12" s="417">
        <v>0</v>
      </c>
    </row>
    <row customHeight="1" ht="33.75" hidden="1">
      <c r="A13" s="505"/>
      <c r="B13" s="2397"/>
      <c r="C13" s="2398" t="s">
        <v>119</v>
      </c>
      <c r="D13" s="689" t="str">
        <f>B13&amp;".1"</f>
        <v>.1</v>
      </c>
      <c r="E13" s="690" t="s">
        <v>951</v>
      </c>
      <c r="F13" s="691" t="s">
        <v>309</v>
      </c>
      <c r="G13" s="697" t="s">
        <v>22</v>
      </c>
      <c r="H13" s="401" t="s">
        <v>22</v>
      </c>
      <c r="I13" s="697" t="s">
        <v>22</v>
      </c>
      <c r="J13" s="401" t="s">
        <v>22</v>
      </c>
      <c r="K13" s="861" t="s">
        <v>22</v>
      </c>
      <c r="L13" s="818" t="s">
        <v>22</v>
      </c>
      <c r="M13" s="861" t="s">
        <v>22</v>
      </c>
      <c r="N13" s="818" t="s">
        <v>22</v>
      </c>
      <c r="O13" s="289" t="s">
        <v>952</v>
      </c>
      <c r="Z13" s="505">
        <v>0</v>
      </c>
    </row>
    <row customHeight="1" ht="15" hidden="1">
      <c r="B14" s="2397"/>
      <c r="C14" s="2398"/>
      <c r="D14" s="689" t="str">
        <f>B13&amp;".2"</f>
        <v>.2</v>
      </c>
      <c r="E14" s="690" t="s">
        <v>953</v>
      </c>
      <c r="F14" s="691" t="s">
        <v>309</v>
      </c>
      <c r="G14" s="1732" t="s">
        <v>22</v>
      </c>
      <c r="H14" s="401" t="s">
        <v>22</v>
      </c>
      <c r="I14" s="1732" t="s">
        <v>22</v>
      </c>
      <c r="J14" s="401" t="s">
        <v>22</v>
      </c>
      <c r="K14" s="1732" t="s">
        <v>22</v>
      </c>
      <c r="L14" s="818" t="s">
        <v>22</v>
      </c>
      <c r="M14" s="1732" t="s">
        <v>22</v>
      </c>
      <c r="N14" s="818" t="s">
        <v>22</v>
      </c>
      <c r="O14" s="289" t="s">
        <v>954</v>
      </c>
      <c r="Z14" s="505">
        <v>0</v>
      </c>
    </row>
    <row s="1366" customFormat="1" customHeight="1" ht="15" hidden="1">
      <c r="C15" s="672"/>
      <c r="K15" s="1366"/>
      <c r="L15" s="1366"/>
      <c r="M15" s="1366"/>
      <c r="N15" s="1366"/>
      <c r="Y15" s="420"/>
      <c r="Z15" s="417">
        <v>0</v>
      </c>
    </row>
    <row s="1366" customFormat="1" customHeight="1" ht="15" hidden="1">
      <c r="C16" s="672"/>
      <c r="K16" s="1366"/>
      <c r="L16" s="1366"/>
      <c r="M16" s="1366"/>
      <c r="N16" s="1366"/>
      <c r="Y16" s="420"/>
      <c r="Z16" s="417">
        <v>0</v>
      </c>
    </row>
    <row s="1366" customFormat="1" customHeight="1" ht="15" hidden="1">
      <c r="C17" s="672"/>
      <c r="K17" s="1366"/>
      <c r="L17" s="1366"/>
      <c r="M17" s="1366"/>
      <c r="N17" s="1366"/>
      <c r="Y17" s="420"/>
      <c r="Z17" s="417">
        <v>0</v>
      </c>
    </row>
    <row s="1366" customFormat="1" customHeight="1" ht="15" hidden="1">
      <c r="C18" s="672"/>
      <c r="K18" s="1366"/>
      <c r="L18" s="1366"/>
      <c r="M18" s="1366"/>
      <c r="N18" s="1366"/>
      <c r="Y18" s="420"/>
      <c r="Z18" s="417">
        <v>0</v>
      </c>
    </row>
    <row s="1366" customFormat="1" customHeight="1" ht="15" hidden="1">
      <c r="C19" s="672"/>
      <c r="K19" s="1366"/>
      <c r="L19" s="1366"/>
      <c r="M19" s="1366"/>
      <c r="N19" s="1366"/>
      <c r="Y19" s="420"/>
      <c r="Z19" s="417">
        <v>0</v>
      </c>
    </row>
    <row s="1366" customFormat="1" customHeight="1" ht="15" hidden="1">
      <c r="C20" s="672"/>
      <c r="K20" s="1366"/>
      <c r="L20" s="1366"/>
      <c r="M20" s="1366"/>
      <c r="N20" s="1366"/>
      <c r="Y20" s="420"/>
      <c r="Z20" s="417">
        <v>0</v>
      </c>
    </row>
    <row customHeight="1" ht="15.75">
      <c r="C21" s="176"/>
      <c r="D21" s="509"/>
      <c r="E21" s="509"/>
      <c r="F21" s="509"/>
      <c r="G21" s="509"/>
      <c r="H21" s="509"/>
      <c r="I21" s="509"/>
      <c r="J21" s="509"/>
      <c r="K21" s="1635"/>
      <c r="L21" s="1635"/>
      <c r="M21" s="1635"/>
      <c r="N21" s="1635"/>
      <c r="Z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537"/>
      <c r="Z22" s="505">
        <v>22</v>
      </c>
    </row>
    <row customHeight="1" ht="15.75">
      <c r="C23" s="176"/>
      <c r="D23" s="2176" t="str">
        <f>IF(org=0,"Не определено",org)</f>
        <v>Муниципальное унитарное предприятие "Невельские коммунальные сети"</v>
      </c>
      <c r="E23" s="2176"/>
      <c r="F23" s="2176"/>
      <c r="G23" s="2176"/>
      <c r="H23" s="2176"/>
      <c r="I23" s="2176"/>
      <c r="J23" s="676"/>
      <c r="K23" s="2249"/>
      <c r="L23" s="2249"/>
      <c r="M23" s="2249"/>
      <c r="N23" s="2249"/>
      <c r="O23" s="537"/>
      <c r="Z23" s="505">
        <v>15</v>
      </c>
    </row>
    <row customHeight="1" ht="15.75">
      <c r="C24" s="176"/>
      <c r="D24" s="509"/>
      <c r="E24" s="509"/>
      <c r="F24" s="509"/>
      <c r="G24" s="537">
        <v>22</v>
      </c>
      <c r="H24" s="752"/>
      <c r="I24" s="537">
        <v>22</v>
      </c>
      <c r="J24" s="752"/>
      <c r="K24" s="1366" t="s">
        <v>22</v>
      </c>
      <c r="L24" s="752"/>
      <c r="M24" s="1366" t="s">
        <v>22</v>
      </c>
      <c r="N24" s="752"/>
      <c r="Z24" s="505">
        <v>15</v>
      </c>
    </row>
    <row s="1635" customFormat="1" customHeight="1" ht="1.05">
      <c r="A25" s="759"/>
      <c r="C25" s="176"/>
      <c r="D25" s="509"/>
      <c r="E25" s="509"/>
      <c r="F25" s="509"/>
      <c r="G25" s="537"/>
      <c r="H25" s="752"/>
      <c r="I25" s="537" t="s">
        <v>116</v>
      </c>
      <c r="J25" s="752"/>
      <c r="K25" s="1366" t="s">
        <v>121</v>
      </c>
      <c r="L25" s="752"/>
      <c r="M25" s="1366" t="s">
        <v>123</v>
      </c>
      <c r="N25" s="752"/>
      <c r="O25" s="417"/>
      <c r="Y25" s="675"/>
      <c r="Z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395" t="str">
        <f>IF(K25="","",INDEX(DIFFERENTIATION_UNMERGE_VD,MATCH(K25,DIFFERENTIATION_ID_DIFF,0)))</f>
        <v>Водоотведение</v>
      </c>
      <c r="L26" s="2396"/>
      <c r="M26" s="2395" t="str">
        <f>IF(M25="","",INDEX(DIFFERENTIATION_UNMERGE_VD,MATCH(M25,DIFFERENTIATION_ID_DIFF,0)))</f>
        <v>Водоотведение</v>
      </c>
      <c r="N26" s="2396"/>
      <c r="O26" s="2175" t="s">
        <v>304</v>
      </c>
      <c r="Z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195"/>
      <c r="Y27" s="675"/>
      <c r="Z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Водоотведение г. Невельска и с. Колхозное</v>
      </c>
      <c r="J28" s="2396"/>
      <c r="K28" s="2395" t="str">
        <f>IF(K25="","",INDEX(DIFFERENTIATION_UNMERGE_SYSTEM,MATCH(K25,DIFFERENTIATION_ID_DIFF,0)))</f>
        <v>Водоотведение с. Горнозаводск</v>
      </c>
      <c r="L28" s="2396"/>
      <c r="M28" s="2395" t="str">
        <f>IF(M25="","",INDEX(DIFFERENTIATION_UNMERGE_SYSTEM,MATCH(M25,DIFFERENTIATION_ID_DIFF,0)))</f>
        <v>Водоотведение с. Шебунино</v>
      </c>
      <c r="N28" s="2396"/>
      <c r="O28" s="2195"/>
      <c r="Y28" s="675"/>
      <c r="Z28" s="758">
        <v>15</v>
      </c>
    </row>
    <row s="1635" customFormat="1" customHeight="1" ht="15.75">
      <c r="A29" s="759"/>
      <c r="C29" s="176"/>
      <c r="D29" s="2369" t="s">
        <v>303</v>
      </c>
      <c r="E29" s="2370"/>
      <c r="F29" s="2370"/>
      <c r="G29" s="887"/>
      <c r="H29" s="887"/>
      <c r="I29" s="887"/>
      <c r="J29" s="888"/>
      <c r="K29" s="2367"/>
      <c r="L29" s="2367"/>
      <c r="M29" s="2367"/>
      <c r="N29" s="2367"/>
      <c r="O29" s="2195"/>
      <c r="Y29" s="675"/>
      <c r="Z29" s="758">
        <v>15</v>
      </c>
    </row>
    <row customHeight="1" ht="35.699999999999996">
      <c r="C30" s="176"/>
      <c r="D30" s="761" t="s">
        <v>87</v>
      </c>
      <c r="E30" s="760" t="s">
        <v>305</v>
      </c>
      <c r="F30" s="760" t="s">
        <v>569</v>
      </c>
      <c r="G30" s="808" t="s">
        <v>306</v>
      </c>
      <c r="H30" s="807" t="s">
        <v>393</v>
      </c>
      <c r="I30" s="684" t="s">
        <v>306</v>
      </c>
      <c r="J30" s="465" t="s">
        <v>393</v>
      </c>
      <c r="K30" s="2262" t="s">
        <v>306</v>
      </c>
      <c r="L30" s="2312" t="s">
        <v>393</v>
      </c>
      <c r="M30" s="2262" t="s">
        <v>306</v>
      </c>
      <c r="N30" s="2312" t="s">
        <v>393</v>
      </c>
      <c r="O30" s="2201"/>
      <c r="Z30" s="505">
        <v>34</v>
      </c>
    </row>
    <row customHeight="1" ht="15" hidden="1">
      <c r="C31" s="176"/>
      <c r="D31" s="593"/>
      <c r="E31" s="593"/>
      <c r="F31" s="593"/>
      <c r="G31" s="659"/>
      <c r="H31" s="659"/>
      <c r="I31" s="659"/>
      <c r="J31" s="659"/>
      <c r="K31" s="683"/>
      <c r="L31" s="683"/>
      <c r="M31" s="683"/>
      <c r="N31" s="683"/>
      <c r="O31" s="289"/>
      <c r="Z31" s="505">
        <v>0</v>
      </c>
    </row>
    <row customHeight="1" ht="24">
      <c r="A32" s="505"/>
      <c r="B32" s="505" t="s">
        <v>955</v>
      </c>
      <c r="C32" s="526"/>
      <c r="D32" s="692">
        <v>1</v>
      </c>
      <c r="E32" s="693" t="s">
        <v>956</v>
      </c>
      <c r="F32" s="691" t="s">
        <v>309</v>
      </c>
      <c r="G32" s="813" t="s">
        <v>309</v>
      </c>
      <c r="H32" s="813" t="s">
        <v>309</v>
      </c>
      <c r="I32" s="691" t="s">
        <v>309</v>
      </c>
      <c r="J32" s="691" t="s">
        <v>309</v>
      </c>
      <c r="K32" s="2263" t="s">
        <v>309</v>
      </c>
      <c r="L32" s="2263" t="s">
        <v>309</v>
      </c>
      <c r="M32" s="2263" t="s">
        <v>309</v>
      </c>
      <c r="N32" s="2263" t="s">
        <v>309</v>
      </c>
      <c r="O32" s="289"/>
      <c r="Z32" s="505">
        <v>23</v>
      </c>
    </row>
    <row customHeight="1" ht="11.549999999999999">
      <c r="A33" s="505"/>
      <c r="C33" s="505"/>
      <c r="D33" s="347"/>
      <c r="E33" s="580" t="s">
        <v>589</v>
      </c>
      <c r="F33" s="572"/>
      <c r="G33" s="572"/>
      <c r="H33" s="572"/>
      <c r="I33" s="572"/>
      <c r="J33" s="572"/>
      <c r="K33" s="2649"/>
      <c r="L33" s="2650"/>
      <c r="M33" s="2651"/>
      <c r="N33" s="2652"/>
      <c r="O33" s="573"/>
      <c r="Y33" s="505"/>
      <c r="Z33" s="505">
        <v>11</v>
      </c>
    </row>
    <row customHeight="1" ht="24">
      <c r="A34" s="505"/>
      <c r="B34" s="581" t="s">
        <v>641</v>
      </c>
      <c r="C34" s="526"/>
      <c r="D34" s="692">
        <v>2</v>
      </c>
      <c r="E34" s="693" t="s">
        <v>957</v>
      </c>
      <c r="F34" s="820" t="s">
        <v>309</v>
      </c>
      <c r="G34" s="820" t="s">
        <v>309</v>
      </c>
      <c r="H34" s="820" t="s">
        <v>309</v>
      </c>
      <c r="I34" s="691"/>
      <c r="J34" s="691"/>
      <c r="K34" s="2263" t="s">
        <v>309</v>
      </c>
      <c r="L34" s="2263" t="s">
        <v>309</v>
      </c>
      <c r="M34" s="2263" t="s">
        <v>309</v>
      </c>
      <c r="N34" s="2263" t="s">
        <v>309</v>
      </c>
      <c r="O34" s="289"/>
      <c r="Z34" s="505">
        <v>23</v>
      </c>
    </row>
    <row customHeight="1" ht="11.549999999999999">
      <c r="A35" s="505"/>
      <c r="C35" s="505"/>
      <c r="D35" s="347"/>
      <c r="E35" s="580" t="s">
        <v>958</v>
      </c>
      <c r="F35" s="572"/>
      <c r="G35" s="694"/>
      <c r="H35" s="572"/>
      <c r="I35" s="694"/>
      <c r="J35" s="572"/>
      <c r="K35" s="2653"/>
      <c r="L35" s="2654"/>
      <c r="M35" s="2655"/>
      <c r="N35" s="2656"/>
      <c r="O35" s="573"/>
      <c r="Y35" s="505"/>
      <c r="Z35" s="505">
        <v>11</v>
      </c>
    </row>
    <row customHeight="1" ht="71.25">
      <c r="A36" s="505"/>
      <c r="B36" s="505" t="s">
        <v>959</v>
      </c>
      <c r="C36" s="526"/>
      <c r="D36" s="692">
        <v>3</v>
      </c>
      <c r="E36" s="693" t="s">
        <v>960</v>
      </c>
      <c r="F36" s="695" t="s">
        <v>309</v>
      </c>
      <c r="G36" s="814" t="s">
        <v>961</v>
      </c>
      <c r="H36" s="813" t="s">
        <v>309</v>
      </c>
      <c r="I36" s="524" t="s">
        <v>961</v>
      </c>
      <c r="J36" s="691" t="s">
        <v>309</v>
      </c>
      <c r="K36" s="2107" t="s">
        <v>961</v>
      </c>
      <c r="L36" s="2263" t="s">
        <v>309</v>
      </c>
      <c r="M36" s="2107" t="s">
        <v>961</v>
      </c>
      <c r="N36" s="2263" t="s">
        <v>309</v>
      </c>
      <c r="O36" s="289" t="s">
        <v>962</v>
      </c>
      <c r="Z36" s="505">
        <v>68</v>
      </c>
    </row>
    <row customHeight="1" ht="11.549999999999999">
      <c r="A37" s="505"/>
      <c r="C37" s="505"/>
      <c r="D37" s="347"/>
      <c r="E37" s="580" t="s">
        <v>963</v>
      </c>
      <c r="F37" s="572"/>
      <c r="G37" s="694"/>
      <c r="H37" s="694"/>
      <c r="I37" s="694"/>
      <c r="J37" s="694"/>
      <c r="K37" s="2657"/>
      <c r="L37" s="2658"/>
      <c r="M37" s="2659"/>
      <c r="N37" s="2660"/>
      <c r="O37" s="573"/>
      <c r="Y37" s="505"/>
      <c r="Z37" s="505">
        <v>11</v>
      </c>
    </row>
    <row customHeight="1" ht="71.25">
      <c r="A38" s="505"/>
      <c r="B38" s="505" t="s">
        <v>964</v>
      </c>
      <c r="C38" s="526"/>
      <c r="D38" s="692">
        <v>4</v>
      </c>
      <c r="E38" s="693" t="s">
        <v>965</v>
      </c>
      <c r="F38" s="695" t="s">
        <v>309</v>
      </c>
      <c r="G38" s="814" t="s">
        <v>961</v>
      </c>
      <c r="H38" s="815" t="s">
        <v>309</v>
      </c>
      <c r="I38" s="524" t="s">
        <v>961</v>
      </c>
      <c r="J38" s="521" t="s">
        <v>309</v>
      </c>
      <c r="K38" s="2107" t="s">
        <v>961</v>
      </c>
      <c r="L38" s="2312" t="s">
        <v>309</v>
      </c>
      <c r="M38" s="2107" t="s">
        <v>961</v>
      </c>
      <c r="N38" s="2312" t="s">
        <v>309</v>
      </c>
      <c r="O38" s="679" t="s">
        <v>966</v>
      </c>
      <c r="Z38" s="505">
        <v>68</v>
      </c>
    </row>
    <row customHeight="1" ht="11.549999999999999">
      <c r="A39" s="505"/>
      <c r="C39" s="505"/>
      <c r="D39" s="347"/>
      <c r="E39" s="580" t="s">
        <v>967</v>
      </c>
      <c r="F39" s="572"/>
      <c r="G39" s="572"/>
      <c r="H39" s="696"/>
      <c r="I39" s="572"/>
      <c r="J39" s="696"/>
      <c r="K39" s="2661"/>
      <c r="L39" s="2662"/>
      <c r="M39" s="2663"/>
      <c r="N39" s="2664"/>
      <c r="O39" s="573"/>
      <c r="Y39" s="505"/>
      <c r="Z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417">
        <v>93</v>
      </c>
      <c r="P40" s="505">
        <v>10</v>
      </c>
      <c r="Q40" s="505">
        <v>10</v>
      </c>
      <c r="R40" s="505">
        <v>10</v>
      </c>
      <c r="S40" s="505">
        <v>10</v>
      </c>
      <c r="T40" s="505">
        <v>10</v>
      </c>
      <c r="U40" s="505">
        <v>10</v>
      </c>
      <c r="V40" s="505">
        <v>10</v>
      </c>
      <c r="W40" s="505">
        <v>10</v>
      </c>
      <c r="X40" s="505">
        <v>10</v>
      </c>
      <c r="Y40" s="675">
        <v>10</v>
      </c>
      <c r="Z40" s="50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72717-35D8-B478-A0C6-C391DF08C18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"Невельские коммунальные сети"</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88</v>
      </c>
      <c r="R10" s="915" t="s">
        <v>982</v>
      </c>
      <c r="S10" s="915" t="s">
        <v>983</v>
      </c>
      <c r="T10" s="916" t="s">
        <v>984</v>
      </c>
      <c r="U10" s="915" t="s">
        <v>88</v>
      </c>
      <c r="V10" s="915" t="s">
        <v>985</v>
      </c>
      <c r="W10" s="915" t="s">
        <v>983</v>
      </c>
      <c r="X10" s="916" t="s">
        <v>984</v>
      </c>
      <c r="Y10" s="301" t="s">
        <v>986</v>
      </c>
      <c r="Z10" s="2101" t="s">
        <v>87</v>
      </c>
      <c r="AA10" s="2103"/>
      <c r="AB10" s="1049" t="s">
        <v>987</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7AF88-D398-E358-39E8-B5DE4C2EB18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"Невельские коммунальные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1011</v>
      </c>
      <c r="K12" s="2127"/>
      <c r="L12" s="2232"/>
      <c r="M12" s="2232"/>
      <c r="N12" s="2127"/>
      <c r="O12" s="2127"/>
      <c r="P12" s="2418"/>
      <c r="Q12" s="2418"/>
      <c r="R12" s="2418"/>
      <c r="S12" s="1134" t="s">
        <v>85</v>
      </c>
      <c r="T12" s="1134" t="s">
        <v>86</v>
      </c>
      <c r="U12" s="1134" t="s">
        <v>84</v>
      </c>
      <c r="V12" s="1134" t="s">
        <v>1012</v>
      </c>
      <c r="W12" s="1134" t="s">
        <v>84</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97FC7-BA36-3A68-EE37-3BC7D290D41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Муниципальное унитарное предприятие "Невельские коммунальные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310</v>
      </c>
      <c r="G30" s="1237" t="s">
        <v>1052</v>
      </c>
      <c r="H30" s="1236">
        <f>SUM(I30:J30)</f>
        <v>0</v>
      </c>
      <c r="I30" s="1235"/>
      <c r="J30" s="1225"/>
      <c r="K30" s="1234"/>
      <c r="W30" s="1155">
        <v>11</v>
      </c>
    </row>
    <row customHeight="1" ht="11.549999999999999">
      <c r="F31" s="1230" t="s">
        <v>313</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327</v>
      </c>
      <c r="G33" s="1237" t="s">
        <v>1055</v>
      </c>
      <c r="H33" s="1236">
        <f>SUM(I33:J33)</f>
        <v>0</v>
      </c>
      <c r="I33" s="1235"/>
      <c r="J33" s="1225"/>
      <c r="K33" s="1234"/>
      <c r="W33" s="1155">
        <v>46</v>
      </c>
    </row>
    <row customHeight="1" ht="11.549999999999999">
      <c r="F34" s="1230" t="s">
        <v>335</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108</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109</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310</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313</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56238-02B8-C1C8-BC09-74D51608D5C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"Невельские коммунальные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1113</v>
      </c>
      <c r="CC16" s="2433"/>
      <c r="CD16" s="2386" t="s">
        <v>561</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C81E8-CC47-16F8-1228-D626102CAAD6}" mc:Ignorable="x14ac xr xr2 xr3">
  <sheetPr>
    <tabColor theme="2" tint="-0.1"/>
  </sheetPr>
  <dimension ref="A1:U23"/>
  <sheetViews>
    <sheetView showGridLines="0" zoomScale="90" workbookViewId="0" tabSelected="1">
      <pane xSplit="7" ySplit="14" topLeftCell="H15" activePane="bottomRight" state="frozen"/>
      <selection pane="bottomLeft" activeCell="A15" sqref="A15"/>
      <selection pane="topRight" activeCell="H1" sqref="H1"/>
      <selection pane="bottomRight" activeCell="J22" sqref="J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0" style="1635" width="42.421875" customWidth="1"/>
    <col min="11" max="11" style="1366" width="93.00390625" customWidth="1"/>
    <col min="12" max="19" style="1635" width="10.00390625" customWidth="1"/>
    <col min="20" max="20" style="675" width="10.00390625" customWidth="1"/>
    <col min="21" max="21" style="1635" width="10.57421875" hidden="1"/>
  </cols>
  <sheetData>
    <row s="1366" customFormat="1" customHeight="1" ht="15" hidden="1">
      <c r="C1" s="672"/>
      <c r="H1" s="417">
        <v>4</v>
      </c>
      <c r="I1" s="1366"/>
      <c r="J1" s="1366"/>
      <c r="T1" s="420"/>
      <c r="U1" s="417" t="s">
        <v>14</v>
      </c>
    </row>
    <row customHeight="1" ht="22.5" hidden="1">
      <c r="C2" s="1928" t="s">
        <v>119</v>
      </c>
      <c r="D2" s="539"/>
      <c r="E2" s="663"/>
      <c r="F2" s="1761" t="str">
        <f>IF(TEMPLATE_SPHERE="HEAT","Гкал/час","тыс. куб. м/сутки")</f>
        <v>тыс. куб. м/сутки</v>
      </c>
      <c r="G2" s="680"/>
      <c r="H2" s="680"/>
      <c r="I2" s="680"/>
      <c r="J2" s="680"/>
      <c r="K2" s="289"/>
      <c r="U2" s="505">
        <v>0</v>
      </c>
    </row>
    <row s="1366" customFormat="1" customHeight="1" ht="15" hidden="1">
      <c r="C3" s="672"/>
      <c r="I3" s="1366"/>
      <c r="J3" s="1366"/>
      <c r="T3" s="420"/>
      <c r="U3" s="417">
        <v>0</v>
      </c>
    </row>
    <row customHeight="1" ht="15.75">
      <c r="C4" s="176"/>
      <c r="D4" s="509"/>
      <c r="E4" s="509"/>
      <c r="F4" s="509"/>
      <c r="G4" s="509"/>
      <c r="H4" s="509"/>
      <c r="I4" s="1635"/>
      <c r="J4" s="1635"/>
      <c r="U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2248"/>
      <c r="J5" s="2248"/>
      <c r="K5" s="537"/>
      <c r="U5" s="505">
        <v>38</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249"/>
      <c r="J6" s="2249"/>
      <c r="K6" s="537"/>
      <c r="U6" s="505">
        <v>15</v>
      </c>
    </row>
    <row s="1635" customFormat="1" customHeight="1" ht="15.75">
      <c r="A7" s="759"/>
      <c r="C7" s="176"/>
      <c r="D7" s="676"/>
      <c r="E7" s="676"/>
      <c r="F7" s="676"/>
      <c r="G7" s="676"/>
      <c r="H7" s="752"/>
      <c r="I7" s="2407" t="s">
        <v>22</v>
      </c>
      <c r="J7" s="2407" t="s">
        <v>22</v>
      </c>
      <c r="K7" s="537"/>
      <c r="T7" s="675"/>
      <c r="U7" s="758">
        <v>15</v>
      </c>
    </row>
    <row customHeight="1" ht="1.05">
      <c r="C8" s="176"/>
      <c r="D8" s="509"/>
      <c r="E8" s="509"/>
      <c r="F8" s="509"/>
      <c r="G8" s="509"/>
      <c r="H8" s="537" t="s">
        <v>116</v>
      </c>
      <c r="I8" s="1635" t="s">
        <v>121</v>
      </c>
      <c r="J8" s="1635" t="s">
        <v>123</v>
      </c>
      <c r="U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395" t="str">
        <f>IF(I8="","",INDEX(DIFFERENTIATION_UNMERGE_VD,MATCH(I8,DIFFERENTIATION_ID_DIFF,0)))</f>
        <v>Водоотведение</v>
      </c>
      <c r="J9" s="2395" t="str">
        <f>IF(J8="","",INDEX(DIFFERENTIATION_UNMERGE_VD,MATCH(J8,DIFFERENTIATION_ID_DIFF,0)))</f>
        <v>Водоотведение</v>
      </c>
      <c r="K9" s="2127" t="s">
        <v>304</v>
      </c>
      <c r="U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127"/>
      <c r="T10" s="675"/>
      <c r="U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Водоотведение г. Невельска и с. Колхозное</v>
      </c>
      <c r="I11" s="2395" t="str">
        <f>IF(I8="","",INDEX(DIFFERENTIATION_UNMERGE_SYSTEM,MATCH(I8,DIFFERENTIATION_ID_DIFF,0)))</f>
        <v>Водоотведение с. Горнозаводск</v>
      </c>
      <c r="J11" s="2395" t="str">
        <f>IF(J8="","",INDEX(DIFFERENTIATION_UNMERGE_SYSTEM,MATCH(J8,DIFFERENTIATION_ID_DIFF,0)))</f>
        <v>Водоотведение с. Шебунино</v>
      </c>
      <c r="K11" s="2127"/>
      <c r="T11" s="675"/>
      <c r="U11" s="758">
        <v>15</v>
      </c>
    </row>
    <row s="1635" customFormat="1" customHeight="1" ht="15.75">
      <c r="A12" s="759"/>
      <c r="C12" s="176"/>
      <c r="D12" s="2369" t="s">
        <v>303</v>
      </c>
      <c r="E12" s="2370"/>
      <c r="F12" s="2370"/>
      <c r="G12" s="887"/>
      <c r="H12" s="887"/>
      <c r="I12" s="2367"/>
      <c r="J12" s="2367"/>
      <c r="K12" s="2127"/>
      <c r="T12" s="675"/>
      <c r="U12" s="758">
        <v>15</v>
      </c>
    </row>
    <row customHeight="1" ht="35.699999999999996">
      <c r="C13" s="176"/>
      <c r="D13" s="761" t="s">
        <v>87</v>
      </c>
      <c r="E13" s="760" t="s">
        <v>305</v>
      </c>
      <c r="F13" s="760" t="s">
        <v>569</v>
      </c>
      <c r="G13" s="808" t="s">
        <v>306</v>
      </c>
      <c r="H13" s="754" t="s">
        <v>306</v>
      </c>
      <c r="I13" s="2262" t="s">
        <v>306</v>
      </c>
      <c r="J13" s="2262" t="s">
        <v>306</v>
      </c>
      <c r="K13" s="2127"/>
      <c r="U13" s="505">
        <v>34</v>
      </c>
    </row>
    <row customHeight="1" ht="15" hidden="1">
      <c r="C14" s="176"/>
      <c r="D14" s="593" t="s">
        <v>108</v>
      </c>
      <c r="E14" s="593" t="s">
        <v>109</v>
      </c>
      <c r="F14" s="593" t="s">
        <v>89</v>
      </c>
      <c r="G14" s="659" t="str">
        <f>G1&amp;".1"</f>
        <v>.1</v>
      </c>
      <c r="H14" s="659" t="str">
        <f>H1&amp;".1"</f>
        <v>4.1</v>
      </c>
      <c r="I14" s="683" t="str">
        <f>I1&amp;".1"</f>
        <v>.1</v>
      </c>
      <c r="J14" s="683" t="str">
        <f>J1&amp;".1"</f>
        <v>.1</v>
      </c>
      <c r="K14" s="289"/>
      <c r="U14" s="505">
        <v>0</v>
      </c>
    </row>
    <row customHeight="1" ht="15.75">
      <c r="A15" s="505"/>
      <c r="C15" s="526"/>
      <c r="D15" s="521">
        <v>1</v>
      </c>
      <c r="E15" s="1930" t="str">
        <f>TP_P_A</f>
        <v>Количество поданных заявлений </v>
      </c>
      <c r="F15" s="521" t="s">
        <v>1119</v>
      </c>
      <c r="G15" s="685"/>
      <c r="H15" s="685">
        <v>0</v>
      </c>
      <c r="I15" s="685">
        <v>0</v>
      </c>
      <c r="J15" s="685">
        <v>0</v>
      </c>
      <c r="K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5" s="505">
        <v>15</v>
      </c>
    </row>
    <row customHeight="1" ht="15.75">
      <c r="A16" s="505"/>
      <c r="C16" s="526"/>
      <c r="D16" s="521">
        <v>2</v>
      </c>
      <c r="E16" s="1930" t="str">
        <f>TP_P_B</f>
        <v>Количество исполненных заявлений </v>
      </c>
      <c r="F16" s="521" t="s">
        <v>1119</v>
      </c>
      <c r="G16" s="685"/>
      <c r="H16" s="685">
        <v>0</v>
      </c>
      <c r="I16" s="685">
        <v>0</v>
      </c>
      <c r="J16" s="685">
        <v>0</v>
      </c>
      <c r="K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1119</v>
      </c>
      <c r="G17" s="685"/>
      <c r="H17" s="685">
        <v>0</v>
      </c>
      <c r="I17" s="685">
        <v>0</v>
      </c>
      <c r="J17" s="685">
        <v>0</v>
      </c>
      <c r="K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U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309</v>
      </c>
      <c r="G18" s="686"/>
      <c r="H18" s="686"/>
      <c r="I18" s="2353"/>
      <c r="J18" s="2353"/>
      <c r="K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1.96</v>
      </c>
      <c r="I19" s="687">
        <f>SUM(I20:I22)</f>
        <v>1.28</v>
      </c>
      <c r="J19" s="687">
        <f>SUM(J20:J22)</f>
        <v>7.28</v>
      </c>
      <c r="K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U19" s="505">
        <v>57</v>
      </c>
    </row>
    <row customHeight="1" ht="15" hidden="1">
      <c r="D20" s="509" t="s">
        <v>1120</v>
      </c>
      <c r="E20" s="688"/>
      <c r="F20" s="509"/>
      <c r="G20" s="509"/>
      <c r="H20" s="509"/>
      <c r="I20" s="1635"/>
      <c r="J20" s="1635"/>
      <c r="K20" s="1763"/>
      <c r="U20" s="505">
        <v>0</v>
      </c>
    </row>
    <row customHeight="1" ht="29.25">
      <c r="C21" s="451"/>
      <c r="D21" s="539" t="s">
        <v>316</v>
      </c>
      <c r="E21" s="670" t="s">
        <v>1121</v>
      </c>
      <c r="F21" s="1761" t="str">
        <f>IF(TEMPLATE_SPHERE="HEAT","Гкал/час","тыс. куб. м/сутки")</f>
        <v>тыс. куб. м/сутки</v>
      </c>
      <c r="G21" s="680"/>
      <c r="H21" s="680">
        <v>1.96</v>
      </c>
      <c r="I21" s="680">
        <v>1.28</v>
      </c>
      <c r="J21" s="680">
        <v>7.28</v>
      </c>
      <c r="K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U21" s="505">
        <v>28</v>
      </c>
    </row>
    <row customHeight="1" ht="15.75">
      <c r="A22" s="505"/>
      <c r="C22" s="505"/>
      <c r="D22" s="347"/>
      <c r="E22" s="580" t="s">
        <v>1122</v>
      </c>
      <c r="F22" s="572"/>
      <c r="G22" s="572"/>
      <c r="H22" s="572"/>
      <c r="I22" s="2666"/>
      <c r="J22" s="2667"/>
      <c r="K22" s="2171"/>
      <c r="T22" s="505"/>
      <c r="U22" s="505">
        <v>15</v>
      </c>
    </row>
    <row customHeight="1" ht="22.5" hidden="1">
      <c r="A23" s="449" t="s">
        <v>81</v>
      </c>
      <c r="B23" s="505">
        <v>0</v>
      </c>
      <c r="C23" s="683">
        <v>4</v>
      </c>
      <c r="D23" s="505">
        <v>6</v>
      </c>
      <c r="E23" s="505">
        <v>36</v>
      </c>
      <c r="F23" s="505">
        <v>9</v>
      </c>
      <c r="G23" s="758">
        <v>0</v>
      </c>
      <c r="H23" s="505">
        <v>40</v>
      </c>
      <c r="I23" s="1635">
        <v>0</v>
      </c>
      <c r="J23" s="1635">
        <v>0</v>
      </c>
      <c r="K23" s="417">
        <v>93</v>
      </c>
      <c r="L23" s="505">
        <v>10</v>
      </c>
      <c r="M23" s="505">
        <v>10</v>
      </c>
      <c r="N23" s="505">
        <v>10</v>
      </c>
      <c r="O23" s="505">
        <v>10</v>
      </c>
      <c r="P23" s="505">
        <v>10</v>
      </c>
      <c r="Q23" s="505">
        <v>10</v>
      </c>
      <c r="R23" s="505">
        <v>10</v>
      </c>
      <c r="S23" s="505">
        <v>10</v>
      </c>
      <c r="T23" s="675">
        <v>10</v>
      </c>
      <c r="U23" s="50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B1BCC-1334-3BA8-56C8-F0F378FA291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Муниципальное унитарное предприятие "Невельские коммунальные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87</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309</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309</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1030</v>
      </c>
      <c r="E19" s="883" t="s">
        <v>1125</v>
      </c>
      <c r="F19" s="385"/>
      <c r="G19" s="337" t="s">
        <v>1126</v>
      </c>
      <c r="I19" s="500"/>
      <c r="J19" s="500"/>
      <c r="Q19" s="758">
        <v>0</v>
      </c>
    </row>
    <row s="1635" customFormat="1" customHeight="1" ht="14.699999999999998">
      <c r="A20" s="343"/>
      <c r="B20" s="146"/>
      <c r="C20" s="307"/>
      <c r="D20" s="885">
        <v>2</v>
      </c>
      <c r="E20" s="330" t="s">
        <v>1127</v>
      </c>
      <c r="F20" s="198" t="s">
        <v>309</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109</v>
      </c>
      <c r="E23" s="197" t="s">
        <v>1128</v>
      </c>
      <c r="F23" s="1670" t="s">
        <v>309</v>
      </c>
      <c r="G23" s="345"/>
      <c r="I23" s="1624"/>
      <c r="J23" s="1624"/>
      <c r="Q23" s="1631">
        <v>0</v>
      </c>
    </row>
    <row s="1635" customFormat="1" customHeight="1" ht="14.25" hidden="1">
      <c r="A24" s="343"/>
      <c r="B24" s="1160"/>
      <c r="C24" s="376"/>
      <c r="D24" s="1673" t="s">
        <v>713</v>
      </c>
      <c r="E24" s="1672" t="s">
        <v>1129</v>
      </c>
      <c r="F24" s="1670" t="s">
        <v>309</v>
      </c>
      <c r="G24" s="337"/>
      <c r="I24" s="1624"/>
      <c r="J24" s="1624"/>
      <c r="Q24" s="1631">
        <v>0</v>
      </c>
    </row>
    <row s="1635" customFormat="1" customHeight="1" ht="14.25" hidden="1">
      <c r="A25" s="343"/>
      <c r="B25" s="1160"/>
      <c r="C25" s="376"/>
      <c r="D25" s="1673" t="s">
        <v>716</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2AC42-6723-26C3-D9D5-A79FAD6839E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119</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119</v>
      </c>
      <c r="D4" s="1673"/>
      <c r="E4" s="205" t="s">
        <v>1132</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119</v>
      </c>
      <c r="D6" s="1673"/>
      <c r="E6" s="206" t="s">
        <v>1133</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119</v>
      </c>
      <c r="D8" s="1673"/>
      <c r="E8" s="206" t="s">
        <v>1134</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119</v>
      </c>
      <c r="D10" s="1673"/>
      <c r="E10" s="206" t="s">
        <v>1135</v>
      </c>
      <c r="F10" s="1670"/>
      <c r="G10" s="1674"/>
      <c r="H10" s="1670" t="s">
        <v>309</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"Невельские коммунальные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87</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1026</v>
      </c>
      <c r="E22" s="194" t="s">
        <v>1138</v>
      </c>
      <c r="F22" s="198"/>
      <c r="G22" s="1737"/>
      <c r="H22" s="198" t="s">
        <v>309</v>
      </c>
      <c r="I22" s="151" t="s">
        <v>1139</v>
      </c>
      <c r="M22" s="83">
        <v>20</v>
      </c>
    </row>
    <row customHeight="1" ht="60">
      <c r="A23" s="1683"/>
      <c r="C23" s="96"/>
      <c r="D23" s="147" t="s">
        <v>1028</v>
      </c>
      <c r="E23" s="194" t="s">
        <v>1140</v>
      </c>
      <c r="F23" s="198"/>
      <c r="G23" s="257"/>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309</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1142</v>
      </c>
      <c r="M26" s="83">
        <v>14</v>
      </c>
    </row>
    <row customHeight="1" ht="15.75">
      <c r="A27" s="1683" t="s">
        <v>108</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758</v>
      </c>
      <c r="E29" s="205" t="s">
        <v>1132</v>
      </c>
      <c r="F29" s="198"/>
      <c r="G29" s="257"/>
      <c r="H29" s="198" t="s">
        <v>309</v>
      </c>
      <c r="I29" s="2169" t="s">
        <v>1143</v>
      </c>
      <c r="M29" s="83">
        <v>20</v>
      </c>
    </row>
    <row customHeight="1" ht="15.75">
      <c r="A30" s="1683" t="s">
        <v>109</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1144</v>
      </c>
      <c r="E33" s="206" t="s">
        <v>1133</v>
      </c>
      <c r="F33" s="198"/>
      <c r="G33" s="257"/>
      <c r="H33" s="198" t="s">
        <v>309</v>
      </c>
      <c r="I33" s="2169" t="s">
        <v>1145</v>
      </c>
      <c r="M33" s="83">
        <v>14</v>
      </c>
    </row>
    <row customHeight="1" ht="15.75">
      <c r="A34" s="1683" t="s">
        <v>89</v>
      </c>
      <c r="C34" s="96"/>
      <c r="D34" s="109"/>
      <c r="E34" s="204" t="s">
        <v>325</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1146</v>
      </c>
      <c r="E36" s="206" t="s">
        <v>1134</v>
      </c>
      <c r="F36" s="198"/>
      <c r="G36" s="257"/>
      <c r="H36" s="198" t="s">
        <v>309</v>
      </c>
      <c r="I36" s="2143" t="s">
        <v>1147</v>
      </c>
      <c r="M36" s="83">
        <v>14</v>
      </c>
    </row>
    <row customHeight="1" ht="15.75">
      <c r="A37" s="1683" t="s">
        <v>90</v>
      </c>
      <c r="C37" s="96"/>
      <c r="D37" s="109"/>
      <c r="E37" s="204" t="s">
        <v>325</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888</v>
      </c>
      <c r="E39" s="206" t="s">
        <v>1135</v>
      </c>
      <c r="F39" s="198"/>
      <c r="G39" s="207"/>
      <c r="H39" s="198" t="s">
        <v>309</v>
      </c>
      <c r="I39" s="2169" t="s">
        <v>1148</v>
      </c>
      <c r="L39" s="155" t="s">
        <v>1136</v>
      </c>
      <c r="M39" s="83">
        <v>14</v>
      </c>
    </row>
    <row customHeight="1" ht="15.75">
      <c r="A40" s="1683" t="s">
        <v>98</v>
      </c>
      <c r="C40" s="96"/>
      <c r="D40" s="109"/>
      <c r="E40" s="204" t="s">
        <v>325</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EA544-9A97-5CC3-8E46-BA797C63341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1149</v>
      </c>
      <c r="D3" s="344"/>
      <c r="E3" s="1031"/>
      <c r="F3" s="1031"/>
      <c r="G3" s="2427"/>
      <c r="H3" s="1500"/>
      <c r="I3" s="651" t="s">
        <v>1150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1151</v>
      </c>
      <c r="D6" s="344"/>
      <c r="E6" s="1031"/>
      <c r="F6" s="1031"/>
      <c r="G6" s="2427"/>
      <c r="H6" s="1500"/>
      <c r="I6" s="651" t="s">
        <v>1150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87</v>
      </c>
      <c r="F20" s="2224" t="s">
        <v>127</v>
      </c>
      <c r="G20" s="2224" t="s">
        <v>128</v>
      </c>
      <c r="H20" s="2386" t="s">
        <v>1152</v>
      </c>
      <c r="I20" s="2387"/>
      <c r="J20" s="2433"/>
      <c r="K20" s="2224" t="s">
        <v>306</v>
      </c>
      <c r="L20" s="2224" t="s">
        <v>393</v>
      </c>
      <c r="M20" s="2389"/>
      <c r="AH20" s="374">
        <v>21</v>
      </c>
    </row>
    <row customHeight="1" ht="22.049999999999997">
      <c r="D21" s="376"/>
      <c r="E21" s="2279"/>
      <c r="F21" s="2225"/>
      <c r="G21" s="2225"/>
      <c r="H21" s="2218" t="s">
        <v>1153</v>
      </c>
      <c r="I21" s="2220"/>
      <c r="J21" s="108" t="s">
        <v>1154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1149</v>
      </c>
      <c r="D25" s="2466"/>
      <c r="E25" s="2204"/>
      <c r="F25" s="2470"/>
      <c r="G25" s="2427"/>
      <c r="H25" s="1500"/>
      <c r="I25" s="651" t="s">
        <v>1150</v>
      </c>
      <c r="J25" s="571"/>
      <c r="K25" s="1500"/>
      <c r="L25" s="214"/>
      <c r="M25" s="2170"/>
      <c r="N25" s="334"/>
      <c r="O25" s="1624"/>
      <c r="P25" s="1624"/>
      <c r="AH25" s="1631">
        <v>0</v>
      </c>
    </row>
    <row customHeight="1" ht="0.75" hidden="1">
      <c r="A26" s="1780"/>
      <c r="B26" s="1780"/>
      <c r="C26" s="369" t="s">
        <v>1155</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1149</v>
      </c>
      <c r="D28" s="2462"/>
      <c r="E28" s="2463"/>
      <c r="F28" s="2464"/>
      <c r="G28" s="2427"/>
      <c r="H28" s="1500"/>
      <c r="I28" s="651" t="s">
        <v>1150</v>
      </c>
      <c r="J28" s="571"/>
      <c r="K28" s="1500"/>
      <c r="L28" s="214"/>
      <c r="M28" s="2170"/>
      <c r="N28" s="334"/>
      <c r="O28" s="1624"/>
      <c r="P28" s="1624"/>
      <c r="AH28" s="1631">
        <v>0</v>
      </c>
    </row>
    <row s="1635" customFormat="1" customHeight="1" ht="0.75" hidden="1">
      <c r="A29" s="1780"/>
      <c r="B29" s="1780"/>
      <c r="C29" s="369" t="s">
        <v>1155</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1149</v>
      </c>
      <c r="D31" s="2462"/>
      <c r="E31" s="2204"/>
      <c r="F31" s="2383"/>
      <c r="G31" s="2427"/>
      <c r="H31" s="1500"/>
      <c r="I31" s="651" t="s">
        <v>1150</v>
      </c>
      <c r="J31" s="571"/>
      <c r="K31" s="1500"/>
      <c r="L31" s="214"/>
      <c r="M31" s="2170"/>
      <c r="N31" s="334"/>
      <c r="O31" s="1624"/>
      <c r="P31" s="1624"/>
      <c r="AH31" s="1631">
        <v>0</v>
      </c>
    </row>
    <row s="1635" customFormat="1" customHeight="1" ht="0.75" hidden="1">
      <c r="A32" s="1780"/>
      <c r="B32" s="1780"/>
      <c r="C32" s="369" t="s">
        <v>1155</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1149</v>
      </c>
      <c r="D34" s="2462"/>
      <c r="E34" s="2204"/>
      <c r="F34" s="2383"/>
      <c r="G34" s="2427"/>
      <c r="H34" s="1500"/>
      <c r="I34" s="651" t="s">
        <v>1150</v>
      </c>
      <c r="J34" s="571"/>
      <c r="K34" s="1500"/>
      <c r="L34" s="214"/>
      <c r="M34" s="2170"/>
      <c r="N34" s="334"/>
      <c r="O34" s="1624"/>
      <c r="P34" s="1624"/>
      <c r="AH34" s="1631">
        <v>0</v>
      </c>
    </row>
    <row s="1635" customFormat="1" customHeight="1" ht="0.75" hidden="1">
      <c r="A35" s="1780"/>
      <c r="B35" s="1780"/>
      <c r="C35" s="369" t="s">
        <v>1155</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1149</v>
      </c>
      <c r="D37" s="2462"/>
      <c r="E37" s="2204"/>
      <c r="F37" s="2383"/>
      <c r="G37" s="2427"/>
      <c r="H37" s="1500"/>
      <c r="I37" s="651" t="s">
        <v>1150</v>
      </c>
      <c r="J37" s="571"/>
      <c r="K37" s="1500"/>
      <c r="L37" s="214"/>
      <c r="M37" s="2170"/>
      <c r="N37" s="334"/>
      <c r="O37" s="1624"/>
      <c r="P37" s="1624"/>
      <c r="AH37" s="1631">
        <v>0</v>
      </c>
    </row>
    <row s="1635" customFormat="1" customHeight="1" ht="0.75" hidden="1">
      <c r="A38" s="1780"/>
      <c r="B38" s="1780"/>
      <c r="C38" s="369" t="s">
        <v>1155</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1149</v>
      </c>
      <c r="D40" s="2462"/>
      <c r="E40" s="2204"/>
      <c r="F40" s="2383"/>
      <c r="G40" s="2427"/>
      <c r="H40" s="1500"/>
      <c r="I40" s="651" t="s">
        <v>1150</v>
      </c>
      <c r="J40" s="571"/>
      <c r="K40" s="1500"/>
      <c r="L40" s="214"/>
      <c r="M40" s="2170"/>
      <c r="N40" s="334"/>
      <c r="O40" s="1624"/>
      <c r="P40" s="1624"/>
      <c r="AH40" s="1631">
        <v>0</v>
      </c>
    </row>
    <row s="1635" customFormat="1" customHeight="1" ht="0.75" hidden="1">
      <c r="A41" s="1780"/>
      <c r="B41" s="1780"/>
      <c r="C41" s="369" t="s">
        <v>1155</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1149</v>
      </c>
      <c r="D43" s="2462"/>
      <c r="E43" s="2204"/>
      <c r="F43" s="2383"/>
      <c r="G43" s="2427"/>
      <c r="H43" s="1500"/>
      <c r="I43" s="651" t="s">
        <v>1150</v>
      </c>
      <c r="J43" s="571"/>
      <c r="K43" s="1500"/>
      <c r="L43" s="214"/>
      <c r="M43" s="2170"/>
      <c r="N43" s="334"/>
      <c r="O43" s="1624"/>
      <c r="P43" s="1624"/>
      <c r="AH43" s="1631">
        <v>0</v>
      </c>
    </row>
    <row s="1635" customFormat="1" customHeight="1" ht="0.75" hidden="1">
      <c r="A44" s="1780"/>
      <c r="B44" s="1780"/>
      <c r="C44" s="369" t="s">
        <v>1155</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1149</v>
      </c>
      <c r="D46" s="2462"/>
      <c r="E46" s="2204"/>
      <c r="F46" s="2383"/>
      <c r="G46" s="2427"/>
      <c r="H46" s="1500"/>
      <c r="I46" s="651" t="s">
        <v>1150</v>
      </c>
      <c r="J46" s="571"/>
      <c r="K46" s="1500"/>
      <c r="L46" s="214"/>
      <c r="M46" s="2170"/>
      <c r="N46" s="334"/>
      <c r="O46" s="1624"/>
      <c r="P46" s="1624"/>
      <c r="AH46" s="1631">
        <v>0</v>
      </c>
    </row>
    <row s="1635" customFormat="1" customHeight="1" ht="0.75" hidden="1">
      <c r="A47" s="1780"/>
      <c r="B47" s="1780"/>
      <c r="C47" s="369" t="s">
        <v>1155</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1149</v>
      </c>
      <c r="D49" s="2462"/>
      <c r="E49" s="2204"/>
      <c r="F49" s="2383"/>
      <c r="G49" s="2427"/>
      <c r="H49" s="1500"/>
      <c r="I49" s="651" t="s">
        <v>1150</v>
      </c>
      <c r="J49" s="571"/>
      <c r="K49" s="1500"/>
      <c r="L49" s="214"/>
      <c r="M49" s="2170"/>
      <c r="N49" s="334"/>
      <c r="O49" s="1624"/>
      <c r="P49" s="1624"/>
      <c r="AH49" s="1631">
        <v>0</v>
      </c>
    </row>
    <row s="1635" customFormat="1" customHeight="1" ht="0.75" hidden="1">
      <c r="A50" s="1780"/>
      <c r="B50" s="1780"/>
      <c r="C50" s="369" t="s">
        <v>1155</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1149</v>
      </c>
      <c r="D52" s="2462"/>
      <c r="E52" s="2204"/>
      <c r="F52" s="2383"/>
      <c r="G52" s="2427"/>
      <c r="H52" s="1500"/>
      <c r="I52" s="651" t="s">
        <v>1150</v>
      </c>
      <c r="J52" s="571"/>
      <c r="K52" s="1500"/>
      <c r="L52" s="214"/>
      <c r="M52" s="2170"/>
      <c r="N52" s="334"/>
      <c r="O52" s="1624"/>
      <c r="P52" s="1624"/>
      <c r="AH52" s="1631">
        <v>0</v>
      </c>
    </row>
    <row s="1635" customFormat="1" customHeight="1" ht="0.75" hidden="1">
      <c r="A53" s="1780"/>
      <c r="B53" s="1780"/>
      <c r="C53" s="369" t="s">
        <v>1155</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1149</v>
      </c>
      <c r="D55" s="2462"/>
      <c r="E55" s="2204"/>
      <c r="F55" s="2383"/>
      <c r="G55" s="2427"/>
      <c r="H55" s="1500"/>
      <c r="I55" s="651" t="s">
        <v>1150</v>
      </c>
      <c r="J55" s="571"/>
      <c r="K55" s="1500"/>
      <c r="L55" s="214"/>
      <c r="M55" s="2170"/>
      <c r="N55" s="334"/>
      <c r="O55" s="1624"/>
      <c r="P55" s="1624"/>
      <c r="AH55" s="1631">
        <v>0</v>
      </c>
    </row>
    <row s="1635" customFormat="1" customHeight="1" ht="0.75" hidden="1">
      <c r="A56" s="1780"/>
      <c r="B56" s="1780"/>
      <c r="C56" s="369" t="s">
        <v>1155</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1149</v>
      </c>
      <c r="D58" s="2462"/>
      <c r="E58" s="2204"/>
      <c r="F58" s="2383"/>
      <c r="G58" s="2427"/>
      <c r="H58" s="1500"/>
      <c r="I58" s="651" t="s">
        <v>1150</v>
      </c>
      <c r="J58" s="571"/>
      <c r="K58" s="1500"/>
      <c r="L58" s="214"/>
      <c r="M58" s="2170"/>
      <c r="N58" s="334"/>
      <c r="O58" s="1624"/>
      <c r="P58" s="1624"/>
      <c r="AH58" s="1631">
        <v>0</v>
      </c>
    </row>
    <row s="1635" customFormat="1" customHeight="1" ht="0.75" hidden="1">
      <c r="A59" s="1780"/>
      <c r="B59" s="1780"/>
      <c r="C59" s="369" t="s">
        <v>1155</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1149</v>
      </c>
      <c r="D61" s="2462"/>
      <c r="E61" s="2204"/>
      <c r="F61" s="2383"/>
      <c r="G61" s="2427"/>
      <c r="H61" s="1500"/>
      <c r="I61" s="651" t="s">
        <v>1150</v>
      </c>
      <c r="J61" s="571"/>
      <c r="K61" s="1500"/>
      <c r="L61" s="214"/>
      <c r="M61" s="2170"/>
      <c r="N61" s="334"/>
      <c r="O61" s="1624"/>
      <c r="P61" s="1624"/>
      <c r="AH61" s="1631">
        <v>0</v>
      </c>
    </row>
    <row s="1635" customFormat="1" customHeight="1" ht="0.75" hidden="1">
      <c r="A62" s="1780"/>
      <c r="B62" s="1780"/>
      <c r="C62" s="369" t="s">
        <v>1155</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1149</v>
      </c>
      <c r="D64" s="2462"/>
      <c r="E64" s="2204"/>
      <c r="F64" s="2383"/>
      <c r="G64" s="2427"/>
      <c r="H64" s="1500"/>
      <c r="I64" s="651" t="s">
        <v>1150</v>
      </c>
      <c r="J64" s="571"/>
      <c r="K64" s="1500"/>
      <c r="L64" s="214"/>
      <c r="M64" s="2170"/>
      <c r="N64" s="334"/>
      <c r="O64" s="1624"/>
      <c r="P64" s="1624"/>
      <c r="AH64" s="1631">
        <v>0</v>
      </c>
    </row>
    <row s="1635" customFormat="1" customHeight="1" ht="0.75" hidden="1">
      <c r="A65" s="1780"/>
      <c r="B65" s="1780"/>
      <c r="C65" s="369" t="s">
        <v>1155</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1149</v>
      </c>
      <c r="D67" s="2462"/>
      <c r="E67" s="2204"/>
      <c r="F67" s="2383"/>
      <c r="G67" s="2427"/>
      <c r="H67" s="1500"/>
      <c r="I67" s="651" t="s">
        <v>1150</v>
      </c>
      <c r="J67" s="571"/>
      <c r="K67" s="1500"/>
      <c r="L67" s="214"/>
      <c r="M67" s="2170"/>
      <c r="N67" s="334"/>
      <c r="O67" s="1624"/>
      <c r="P67" s="1624"/>
      <c r="AH67" s="1631">
        <v>0</v>
      </c>
    </row>
    <row s="1635" customFormat="1" customHeight="1" ht="0.75" hidden="1">
      <c r="A68" s="1780"/>
      <c r="B68" s="1780"/>
      <c r="C68" s="369" t="s">
        <v>1155</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1149</v>
      </c>
      <c r="D70" s="2462"/>
      <c r="E70" s="2204"/>
      <c r="F70" s="2383"/>
      <c r="G70" s="2427"/>
      <c r="H70" s="1500"/>
      <c r="I70" s="651" t="s">
        <v>1150</v>
      </c>
      <c r="J70" s="571"/>
      <c r="K70" s="1500"/>
      <c r="L70" s="214"/>
      <c r="M70" s="2170"/>
      <c r="N70" s="334"/>
      <c r="O70" s="1624"/>
      <c r="P70" s="1624"/>
      <c r="AH70" s="1631">
        <v>0</v>
      </c>
    </row>
    <row s="1635" customFormat="1" customHeight="1" ht="0.75" hidden="1">
      <c r="A71" s="1780"/>
      <c r="B71" s="1780"/>
      <c r="C71" s="369" t="s">
        <v>1155</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1149</v>
      </c>
      <c r="D73" s="2462"/>
      <c r="E73" s="2204"/>
      <c r="F73" s="2383"/>
      <c r="G73" s="2427"/>
      <c r="H73" s="1500"/>
      <c r="I73" s="651" t="s">
        <v>1150</v>
      </c>
      <c r="J73" s="571"/>
      <c r="K73" s="1500"/>
      <c r="L73" s="214"/>
      <c r="M73" s="2170"/>
      <c r="N73" s="334"/>
      <c r="O73" s="1624"/>
      <c r="P73" s="1624"/>
      <c r="AH73" s="1631">
        <v>0</v>
      </c>
    </row>
    <row s="1635" customFormat="1" customHeight="1" ht="0.75" hidden="1">
      <c r="A74" s="1780"/>
      <c r="B74" s="1780"/>
      <c r="C74" s="369" t="s">
        <v>1155</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1149</v>
      </c>
      <c r="D76" s="2462"/>
      <c r="E76" s="2204"/>
      <c r="F76" s="2383"/>
      <c r="G76" s="2427"/>
      <c r="H76" s="1500"/>
      <c r="I76" s="651" t="s">
        <v>1150</v>
      </c>
      <c r="J76" s="571"/>
      <c r="K76" s="1500"/>
      <c r="L76" s="214"/>
      <c r="M76" s="2170"/>
      <c r="N76" s="334"/>
      <c r="O76" s="1624"/>
      <c r="P76" s="1624"/>
      <c r="AH76" s="1631">
        <v>0</v>
      </c>
    </row>
    <row s="1635" customFormat="1" customHeight="1" ht="0.75" hidden="1">
      <c r="A77" s="1780"/>
      <c r="B77" s="1780"/>
      <c r="C77" s="369" t="s">
        <v>1155</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1149</v>
      </c>
      <c r="D79" s="2462"/>
      <c r="E79" s="2204"/>
      <c r="F79" s="2383"/>
      <c r="G79" s="2427"/>
      <c r="H79" s="1500"/>
      <c r="I79" s="651" t="s">
        <v>1150</v>
      </c>
      <c r="J79" s="571"/>
      <c r="K79" s="1500"/>
      <c r="L79" s="214"/>
      <c r="M79" s="2170"/>
      <c r="N79" s="334"/>
      <c r="O79" s="1624"/>
      <c r="P79" s="1624"/>
      <c r="AH79" s="1631">
        <v>0</v>
      </c>
    </row>
    <row s="1635" customFormat="1" customHeight="1" ht="0.75" hidden="1">
      <c r="A80" s="1780"/>
      <c r="B80" s="1780"/>
      <c r="C80" s="369" t="s">
        <v>1155</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1149</v>
      </c>
      <c r="D82" s="2462"/>
      <c r="E82" s="2204"/>
      <c r="F82" s="2383"/>
      <c r="G82" s="2427"/>
      <c r="H82" s="1500"/>
      <c r="I82" s="651" t="s">
        <v>1150</v>
      </c>
      <c r="J82" s="571"/>
      <c r="K82" s="1500"/>
      <c r="L82" s="214"/>
      <c r="M82" s="2170"/>
      <c r="N82" s="334"/>
      <c r="O82" s="1624"/>
      <c r="P82" s="1624"/>
      <c r="AH82" s="1631">
        <v>0</v>
      </c>
    </row>
    <row s="1635" customFormat="1" customHeight="1" ht="1.05">
      <c r="A83" s="1780"/>
      <c r="B83" s="1780"/>
      <c r="C83" s="369" t="s">
        <v>1155</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1156</v>
      </c>
      <c r="N85" s="334"/>
      <c r="AH85" s="374">
        <v>34</v>
      </c>
    </row>
    <row customHeight="1" ht="19.95">
      <c r="A86" s="1780"/>
      <c r="B86" s="1780"/>
      <c r="D86" s="376"/>
      <c r="E86" s="147" t="s">
        <v>89</v>
      </c>
      <c r="F86" s="2460" t="s">
        <v>1157</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1151</v>
      </c>
      <c r="D88" s="2462"/>
      <c r="E88" s="2204"/>
      <c r="F88" s="2383"/>
      <c r="G88" s="2427"/>
      <c r="H88" s="1500"/>
      <c r="I88" s="651" t="s">
        <v>1150</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1151</v>
      </c>
      <c r="D91" s="2462"/>
      <c r="E91" s="2204"/>
      <c r="F91" s="2383"/>
      <c r="G91" s="2427"/>
      <c r="H91" s="1500"/>
      <c r="I91" s="651" t="s">
        <v>1150</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1151</v>
      </c>
      <c r="D94" s="2462"/>
      <c r="E94" s="2204"/>
      <c r="F94" s="2383"/>
      <c r="G94" s="2427"/>
      <c r="H94" s="1500"/>
      <c r="I94" s="651" t="s">
        <v>1150</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1151</v>
      </c>
      <c r="D97" s="2462"/>
      <c r="E97" s="2204"/>
      <c r="F97" s="2383"/>
      <c r="G97" s="2427"/>
      <c r="H97" s="1500"/>
      <c r="I97" s="651" t="s">
        <v>1150</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1151</v>
      </c>
      <c r="D100" s="2462"/>
      <c r="E100" s="2204"/>
      <c r="F100" s="2383"/>
      <c r="G100" s="2427"/>
      <c r="H100" s="1500"/>
      <c r="I100" s="651" t="s">
        <v>1150</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1151</v>
      </c>
      <c r="D103" s="2462"/>
      <c r="E103" s="2204"/>
      <c r="F103" s="2383"/>
      <c r="G103" s="2427"/>
      <c r="H103" s="1500"/>
      <c r="I103" s="651" t="s">
        <v>1150</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1151</v>
      </c>
      <c r="D106" s="2462"/>
      <c r="E106" s="2204"/>
      <c r="F106" s="2383"/>
      <c r="G106" s="2427"/>
      <c r="H106" s="1500"/>
      <c r="I106" s="651" t="s">
        <v>1150</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1151</v>
      </c>
      <c r="D109" s="2462"/>
      <c r="E109" s="2204"/>
      <c r="F109" s="2383"/>
      <c r="G109" s="2427"/>
      <c r="H109" s="1500"/>
      <c r="I109" s="651" t="s">
        <v>1150</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1151</v>
      </c>
      <c r="D112" s="2462"/>
      <c r="E112" s="2204"/>
      <c r="F112" s="2383"/>
      <c r="G112" s="2427"/>
      <c r="H112" s="1500"/>
      <c r="I112" s="651" t="s">
        <v>1150</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1151</v>
      </c>
      <c r="D115" s="2462"/>
      <c r="E115" s="2204"/>
      <c r="F115" s="2383"/>
      <c r="G115" s="2427"/>
      <c r="H115" s="1500"/>
      <c r="I115" s="651" t="s">
        <v>1150</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1151</v>
      </c>
      <c r="D118" s="2462"/>
      <c r="E118" s="2204"/>
      <c r="F118" s="2383"/>
      <c r="G118" s="2427"/>
      <c r="H118" s="1500"/>
      <c r="I118" s="651" t="s">
        <v>1150</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1151</v>
      </c>
      <c r="D121" s="2462"/>
      <c r="E121" s="2204"/>
      <c r="F121" s="2383"/>
      <c r="G121" s="2427"/>
      <c r="H121" s="1500"/>
      <c r="I121" s="651" t="s">
        <v>1150</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1151</v>
      </c>
      <c r="D124" s="2462"/>
      <c r="E124" s="2204"/>
      <c r="F124" s="2383"/>
      <c r="G124" s="2427"/>
      <c r="H124" s="1500"/>
      <c r="I124" s="651" t="s">
        <v>1150</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1151</v>
      </c>
      <c r="D127" s="2462"/>
      <c r="E127" s="2204"/>
      <c r="F127" s="2383"/>
      <c r="G127" s="2427"/>
      <c r="H127" s="1500"/>
      <c r="I127" s="651" t="s">
        <v>1150</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1151</v>
      </c>
      <c r="D130" s="2462"/>
      <c r="E130" s="2204"/>
      <c r="F130" s="2383"/>
      <c r="G130" s="2427"/>
      <c r="H130" s="1500"/>
      <c r="I130" s="651" t="s">
        <v>1150</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1151</v>
      </c>
      <c r="D133" s="2462"/>
      <c r="E133" s="2204"/>
      <c r="F133" s="2383"/>
      <c r="G133" s="2427"/>
      <c r="H133" s="1500"/>
      <c r="I133" s="651" t="s">
        <v>1150</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1151</v>
      </c>
      <c r="D136" s="2462"/>
      <c r="E136" s="2204"/>
      <c r="F136" s="2383"/>
      <c r="G136" s="2427"/>
      <c r="H136" s="1500"/>
      <c r="I136" s="651" t="s">
        <v>1150</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1151</v>
      </c>
      <c r="D139" s="2462"/>
      <c r="E139" s="2204"/>
      <c r="F139" s="2383"/>
      <c r="G139" s="2427"/>
      <c r="H139" s="1500"/>
      <c r="I139" s="651" t="s">
        <v>1150</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1151</v>
      </c>
      <c r="D142" s="2462"/>
      <c r="E142" s="2204"/>
      <c r="F142" s="2383"/>
      <c r="G142" s="2427"/>
      <c r="H142" s="1500"/>
      <c r="I142" s="651" t="s">
        <v>1150</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1151</v>
      </c>
      <c r="D145" s="2462"/>
      <c r="E145" s="2204"/>
      <c r="F145" s="2383"/>
      <c r="G145" s="2427"/>
      <c r="H145" s="1500"/>
      <c r="I145" s="651" t="s">
        <v>1150</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1151</v>
      </c>
      <c r="D149" s="2462"/>
      <c r="E149" s="2204"/>
      <c r="F149" s="2383"/>
      <c r="G149" s="2427"/>
      <c r="H149" s="1500"/>
      <c r="I149" s="651" t="s">
        <v>1150</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1151</v>
      </c>
      <c r="D152" s="2462"/>
      <c r="E152" s="2204"/>
      <c r="F152" s="2383"/>
      <c r="G152" s="2427"/>
      <c r="H152" s="1500"/>
      <c r="I152" s="651" t="s">
        <v>1150</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1151</v>
      </c>
      <c r="D155" s="2462"/>
      <c r="E155" s="2204"/>
      <c r="F155" s="2383"/>
      <c r="G155" s="2427"/>
      <c r="H155" s="1500"/>
      <c r="I155" s="651" t="s">
        <v>1150</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178</v>
      </c>
      <c r="B157" s="1780" t="s">
        <v>179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1151</v>
      </c>
      <c r="D158" s="2462"/>
      <c r="E158" s="2204"/>
      <c r="F158" s="2383"/>
      <c r="G158" s="2427"/>
      <c r="H158" s="1500"/>
      <c r="I158" s="651" t="s">
        <v>1150</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184</v>
      </c>
      <c r="B160" s="1780" t="s">
        <v>185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1151</v>
      </c>
      <c r="D161" s="2462"/>
      <c r="E161" s="2204"/>
      <c r="F161" s="2383"/>
      <c r="G161" s="2427"/>
      <c r="H161" s="1500"/>
      <c r="I161" s="651" t="s">
        <v>1150</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190</v>
      </c>
      <c r="B163" s="1780" t="s">
        <v>191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1151</v>
      </c>
      <c r="D164" s="2462"/>
      <c r="E164" s="2204"/>
      <c r="F164" s="2383"/>
      <c r="G164" s="2427"/>
      <c r="H164" s="1500"/>
      <c r="I164" s="651" t="s">
        <v>1150</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196</v>
      </c>
      <c r="B166" s="1780" t="s">
        <v>197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1151</v>
      </c>
      <c r="D167" s="2462"/>
      <c r="E167" s="2204"/>
      <c r="F167" s="2383"/>
      <c r="G167" s="2427"/>
      <c r="H167" s="1500"/>
      <c r="I167" s="651" t="s">
        <v>1150</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1151</v>
      </c>
      <c r="D170" s="2462"/>
      <c r="E170" s="2204"/>
      <c r="F170" s="2383"/>
      <c r="G170" s="2427"/>
      <c r="H170" s="1500"/>
      <c r="I170" s="651" t="s">
        <v>1150</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1151</v>
      </c>
      <c r="D173" s="2462"/>
      <c r="E173" s="2204"/>
      <c r="F173" s="2383"/>
      <c r="G173" s="2427"/>
      <c r="H173" s="1500"/>
      <c r="I173" s="651" t="s">
        <v>1150</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1151</v>
      </c>
      <c r="D176" s="2462"/>
      <c r="E176" s="2204"/>
      <c r="F176" s="2383"/>
      <c r="G176" s="2427"/>
      <c r="H176" s="1500"/>
      <c r="I176" s="651" t="s">
        <v>1150</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1151</v>
      </c>
      <c r="D179" s="2462"/>
      <c r="E179" s="2204"/>
      <c r="F179" s="2383"/>
      <c r="G179" s="2427"/>
      <c r="H179" s="1500"/>
      <c r="I179" s="651" t="s">
        <v>1150</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1151</v>
      </c>
      <c r="D182" s="2462"/>
      <c r="E182" s="2204"/>
      <c r="F182" s="2383"/>
      <c r="G182" s="2427"/>
      <c r="H182" s="1500"/>
      <c r="I182" s="651" t="s">
        <v>1150</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1151</v>
      </c>
      <c r="D185" s="2462"/>
      <c r="E185" s="2204"/>
      <c r="F185" s="2383"/>
      <c r="G185" s="2427"/>
      <c r="H185" s="1500"/>
      <c r="I185" s="651" t="s">
        <v>1150</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1151</v>
      </c>
      <c r="D188" s="2462"/>
      <c r="E188" s="2204"/>
      <c r="F188" s="2383"/>
      <c r="G188" s="2427"/>
      <c r="H188" s="1500"/>
      <c r="I188" s="651" t="s">
        <v>1150</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1151</v>
      </c>
      <c r="D191" s="2462"/>
      <c r="E191" s="2204"/>
      <c r="F191" s="2383"/>
      <c r="G191" s="2427"/>
      <c r="H191" s="1500"/>
      <c r="I191" s="651" t="s">
        <v>1150</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1151</v>
      </c>
      <c r="D194" s="2462"/>
      <c r="E194" s="2204"/>
      <c r="F194" s="2383"/>
      <c r="G194" s="2427"/>
      <c r="H194" s="1500"/>
      <c r="I194" s="651" t="s">
        <v>1150</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1151</v>
      </c>
      <c r="D197" s="2462"/>
      <c r="E197" s="2204"/>
      <c r="F197" s="2383"/>
      <c r="G197" s="2427"/>
      <c r="H197" s="1500"/>
      <c r="I197" s="651" t="s">
        <v>1150</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1151</v>
      </c>
      <c r="D200" s="2462"/>
      <c r="E200" s="2204"/>
      <c r="F200" s="2383"/>
      <c r="G200" s="2427"/>
      <c r="H200" s="1500"/>
      <c r="I200" s="651" t="s">
        <v>1150</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1151</v>
      </c>
      <c r="D203" s="2462"/>
      <c r="E203" s="2204"/>
      <c r="F203" s="2383"/>
      <c r="G203" s="2427"/>
      <c r="H203" s="1500"/>
      <c r="I203" s="651" t="s">
        <v>1150</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1151</v>
      </c>
      <c r="D206" s="2462"/>
      <c r="E206" s="2204"/>
      <c r="F206" s="2383"/>
      <c r="G206" s="2427"/>
      <c r="H206" s="1500"/>
      <c r="I206" s="651" t="s">
        <v>1150</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98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1151</v>
      </c>
      <c r="D210" s="2462"/>
      <c r="E210" s="2204"/>
      <c r="F210" s="2383"/>
      <c r="G210" s="2427"/>
      <c r="H210" s="1500"/>
      <c r="I210" s="651" t="s">
        <v>1150</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1151</v>
      </c>
      <c r="D213" s="2462"/>
      <c r="E213" s="2204"/>
      <c r="F213" s="2383"/>
      <c r="G213" s="2427"/>
      <c r="H213" s="1500"/>
      <c r="I213" s="651" t="s">
        <v>1150</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172</v>
      </c>
      <c r="B215" s="1780" t="s">
        <v>173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1151</v>
      </c>
      <c r="D216" s="2462"/>
      <c r="E216" s="2204"/>
      <c r="F216" s="2383"/>
      <c r="G216" s="2427"/>
      <c r="H216" s="1500"/>
      <c r="I216" s="651" t="s">
        <v>1150</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178</v>
      </c>
      <c r="B218" s="1780" t="s">
        <v>179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1151</v>
      </c>
      <c r="D219" s="2462"/>
      <c r="E219" s="2204"/>
      <c r="F219" s="2383"/>
      <c r="G219" s="2427"/>
      <c r="H219" s="1500"/>
      <c r="I219" s="651" t="s">
        <v>1150</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184</v>
      </c>
      <c r="B221" s="1780" t="s">
        <v>185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1151</v>
      </c>
      <c r="D222" s="2462"/>
      <c r="E222" s="2204"/>
      <c r="F222" s="2383"/>
      <c r="G222" s="2427"/>
      <c r="H222" s="1500"/>
      <c r="I222" s="651" t="s">
        <v>1150</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190</v>
      </c>
      <c r="B224" s="1780" t="s">
        <v>191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1151</v>
      </c>
      <c r="D225" s="2462"/>
      <c r="E225" s="2204"/>
      <c r="F225" s="2383"/>
      <c r="G225" s="2427"/>
      <c r="H225" s="1500"/>
      <c r="I225" s="651" t="s">
        <v>1150</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196</v>
      </c>
      <c r="B227" s="1780" t="s">
        <v>197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1151</v>
      </c>
      <c r="D228" s="2462"/>
      <c r="E228" s="2204"/>
      <c r="F228" s="2383"/>
      <c r="G228" s="2427"/>
      <c r="H228" s="1500"/>
      <c r="I228" s="651" t="s">
        <v>1150</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1151</v>
      </c>
      <c r="D231" s="2462"/>
      <c r="E231" s="2204"/>
      <c r="F231" s="2383"/>
      <c r="G231" s="2427"/>
      <c r="H231" s="1500"/>
      <c r="I231" s="651" t="s">
        <v>1150</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1151</v>
      </c>
      <c r="D234" s="2462"/>
      <c r="E234" s="2204"/>
      <c r="F234" s="2383"/>
      <c r="G234" s="2427"/>
      <c r="H234" s="1500"/>
      <c r="I234" s="651" t="s">
        <v>1150</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1151</v>
      </c>
      <c r="D237" s="2462"/>
      <c r="E237" s="2204"/>
      <c r="F237" s="2383"/>
      <c r="G237" s="2427"/>
      <c r="H237" s="1500"/>
      <c r="I237" s="651" t="s">
        <v>1150</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1151</v>
      </c>
      <c r="D240" s="2462"/>
      <c r="E240" s="2204"/>
      <c r="F240" s="2383"/>
      <c r="G240" s="2427"/>
      <c r="H240" s="1500"/>
      <c r="I240" s="651" t="s">
        <v>1150</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1151</v>
      </c>
      <c r="D243" s="2462"/>
      <c r="E243" s="2204"/>
      <c r="F243" s="2383"/>
      <c r="G243" s="2427"/>
      <c r="H243" s="1500"/>
      <c r="I243" s="651" t="s">
        <v>1150</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1151</v>
      </c>
      <c r="D246" s="2462"/>
      <c r="E246" s="2204"/>
      <c r="F246" s="2383"/>
      <c r="G246" s="2427"/>
      <c r="H246" s="1500"/>
      <c r="I246" s="651" t="s">
        <v>1150</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1151</v>
      </c>
      <c r="D249" s="2462"/>
      <c r="E249" s="2204"/>
      <c r="F249" s="2383"/>
      <c r="G249" s="2427"/>
      <c r="H249" s="1500"/>
      <c r="I249" s="651" t="s">
        <v>1150</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1151</v>
      </c>
      <c r="D252" s="2462"/>
      <c r="E252" s="2204"/>
      <c r="F252" s="2383"/>
      <c r="G252" s="2427"/>
      <c r="H252" s="1500"/>
      <c r="I252" s="651" t="s">
        <v>1150</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1151</v>
      </c>
      <c r="D255" s="2462"/>
      <c r="E255" s="2204"/>
      <c r="F255" s="2383"/>
      <c r="G255" s="2427"/>
      <c r="H255" s="1500"/>
      <c r="I255" s="651" t="s">
        <v>1150</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1151</v>
      </c>
      <c r="D258" s="2462"/>
      <c r="E258" s="2204"/>
      <c r="F258" s="2383"/>
      <c r="G258" s="2427"/>
      <c r="H258" s="1500"/>
      <c r="I258" s="651" t="s">
        <v>1150</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1151</v>
      </c>
      <c r="D261" s="2462"/>
      <c r="E261" s="2204"/>
      <c r="F261" s="2383"/>
      <c r="G261" s="2427"/>
      <c r="H261" s="1500"/>
      <c r="I261" s="651" t="s">
        <v>1150</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1151</v>
      </c>
      <c r="D264" s="2462"/>
      <c r="E264" s="2204"/>
      <c r="F264" s="2383"/>
      <c r="G264" s="2427"/>
      <c r="H264" s="1500"/>
      <c r="I264" s="651" t="s">
        <v>1150</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1151</v>
      </c>
      <c r="D267" s="2462"/>
      <c r="E267" s="2204"/>
      <c r="F267" s="2383"/>
      <c r="G267" s="2427"/>
      <c r="H267" s="1500"/>
      <c r="I267" s="651" t="s">
        <v>1150</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1151</v>
      </c>
      <c r="D271" s="2462"/>
      <c r="E271" s="2204"/>
      <c r="F271" s="2383"/>
      <c r="G271" s="2427"/>
      <c r="H271" s="1500"/>
      <c r="I271" s="651" t="s">
        <v>1150</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1151</v>
      </c>
      <c r="D274" s="2462"/>
      <c r="E274" s="2204"/>
      <c r="F274" s="2383"/>
      <c r="G274" s="2427"/>
      <c r="H274" s="1500"/>
      <c r="I274" s="651" t="s">
        <v>1150</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172</v>
      </c>
      <c r="B276" s="1780" t="s">
        <v>173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1151</v>
      </c>
      <c r="D277" s="2462"/>
      <c r="E277" s="2204"/>
      <c r="F277" s="2383"/>
      <c r="G277" s="2427"/>
      <c r="H277" s="1500"/>
      <c r="I277" s="651" t="s">
        <v>1150</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178</v>
      </c>
      <c r="B279" s="1780" t="s">
        <v>179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1151</v>
      </c>
      <c r="D280" s="2462"/>
      <c r="E280" s="2204"/>
      <c r="F280" s="2383"/>
      <c r="G280" s="2427"/>
      <c r="H280" s="1500"/>
      <c r="I280" s="651" t="s">
        <v>1150</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184</v>
      </c>
      <c r="B282" s="1780" t="s">
        <v>185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1151</v>
      </c>
      <c r="D283" s="2462"/>
      <c r="E283" s="2204"/>
      <c r="F283" s="2383"/>
      <c r="G283" s="2427"/>
      <c r="H283" s="1500"/>
      <c r="I283" s="651" t="s">
        <v>1150</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190</v>
      </c>
      <c r="B285" s="1780" t="s">
        <v>191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1151</v>
      </c>
      <c r="D286" s="2462"/>
      <c r="E286" s="2204"/>
      <c r="F286" s="2383"/>
      <c r="G286" s="2427"/>
      <c r="H286" s="1500"/>
      <c r="I286" s="651" t="s">
        <v>1150</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196</v>
      </c>
      <c r="B288" s="1780" t="s">
        <v>197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1151</v>
      </c>
      <c r="D289" s="2462"/>
      <c r="E289" s="2204"/>
      <c r="F289" s="2383"/>
      <c r="G289" s="2427"/>
      <c r="H289" s="1500"/>
      <c r="I289" s="651" t="s">
        <v>1150</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1151</v>
      </c>
      <c r="D292" s="2462"/>
      <c r="E292" s="2204"/>
      <c r="F292" s="2383"/>
      <c r="G292" s="2427"/>
      <c r="H292" s="1500"/>
      <c r="I292" s="651" t="s">
        <v>1150</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1151</v>
      </c>
      <c r="D295" s="2462"/>
      <c r="E295" s="2204"/>
      <c r="F295" s="2383"/>
      <c r="G295" s="2427"/>
      <c r="H295" s="1500"/>
      <c r="I295" s="651" t="s">
        <v>1150</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1151</v>
      </c>
      <c r="D298" s="2462"/>
      <c r="E298" s="2204"/>
      <c r="F298" s="2383"/>
      <c r="G298" s="2427"/>
      <c r="H298" s="1500"/>
      <c r="I298" s="651" t="s">
        <v>1150</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1151</v>
      </c>
      <c r="D301" s="2462"/>
      <c r="E301" s="2204"/>
      <c r="F301" s="2383"/>
      <c r="G301" s="2427"/>
      <c r="H301" s="1500"/>
      <c r="I301" s="651" t="s">
        <v>1150</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1151</v>
      </c>
      <c r="D304" s="2462"/>
      <c r="E304" s="2204"/>
      <c r="F304" s="2383"/>
      <c r="G304" s="2427"/>
      <c r="H304" s="1500"/>
      <c r="I304" s="651" t="s">
        <v>1150</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1151</v>
      </c>
      <c r="D307" s="2462"/>
      <c r="E307" s="2204"/>
      <c r="F307" s="2383"/>
      <c r="G307" s="2427"/>
      <c r="H307" s="1500"/>
      <c r="I307" s="651" t="s">
        <v>1150</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1151</v>
      </c>
      <c r="D310" s="2462"/>
      <c r="E310" s="2204"/>
      <c r="F310" s="2383"/>
      <c r="G310" s="2427"/>
      <c r="H310" s="1500"/>
      <c r="I310" s="651" t="s">
        <v>1150</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1151</v>
      </c>
      <c r="D313" s="2462"/>
      <c r="E313" s="2204"/>
      <c r="F313" s="2383"/>
      <c r="G313" s="2427"/>
      <c r="H313" s="1500"/>
      <c r="I313" s="651" t="s">
        <v>1150</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1151</v>
      </c>
      <c r="D316" s="2462"/>
      <c r="E316" s="2204"/>
      <c r="F316" s="2383"/>
      <c r="G316" s="2427"/>
      <c r="H316" s="1500"/>
      <c r="I316" s="651" t="s">
        <v>1150</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1151</v>
      </c>
      <c r="D319" s="2462"/>
      <c r="E319" s="2204"/>
      <c r="F319" s="2383"/>
      <c r="G319" s="2427"/>
      <c r="H319" s="1500"/>
      <c r="I319" s="651" t="s">
        <v>1150</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1151</v>
      </c>
      <c r="D322" s="2462"/>
      <c r="E322" s="2204"/>
      <c r="F322" s="2383"/>
      <c r="G322" s="2427"/>
      <c r="H322" s="1500"/>
      <c r="I322" s="651" t="s">
        <v>1150</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1151</v>
      </c>
      <c r="D325" s="2462"/>
      <c r="E325" s="2204"/>
      <c r="F325" s="2383"/>
      <c r="G325" s="2427"/>
      <c r="H325" s="1500"/>
      <c r="I325" s="651" t="s">
        <v>1150</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1151</v>
      </c>
      <c r="D328" s="2462"/>
      <c r="E328" s="2204"/>
      <c r="F328" s="2383"/>
      <c r="G328" s="2427"/>
      <c r="H328" s="1500"/>
      <c r="I328" s="651" t="s">
        <v>1150</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67AEC-7404-8266-1F68-AF7AED13FBA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119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Муниципальное унитарное предприятие "Невельские коммунальные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87</v>
      </c>
      <c r="E9" s="108" t="s">
        <v>305</v>
      </c>
      <c r="F9" s="108" t="s">
        <v>306</v>
      </c>
      <c r="G9" s="108" t="s">
        <v>393</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1159</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34B78-C606-D1C8-28F8-1FA9B9E42898}"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366" width="50.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635" customFormat="1" customHeight="1" ht="15" hidden="1">
      <c r="A2" s="362"/>
      <c r="C2" s="176"/>
      <c r="D2" s="346"/>
      <c r="E2" s="673"/>
      <c r="F2" s="522"/>
      <c r="G2" s="616"/>
      <c r="H2" s="616"/>
      <c r="I2" s="616"/>
      <c r="J2" s="616"/>
      <c r="K2" s="616"/>
      <c r="L2" s="616"/>
      <c r="M2" s="616"/>
      <c r="N2" s="616"/>
      <c r="Y2" s="674"/>
      <c r="Z2" s="509">
        <v>0</v>
      </c>
    </row>
    <row s="1366" customFormat="1" customHeight="1" ht="15" hidden="1">
      <c r="C3" s="672"/>
      <c r="K3" s="1366"/>
      <c r="L3" s="1366"/>
      <c r="M3" s="1366"/>
      <c r="N3" s="1366"/>
      <c r="Y3" s="420"/>
      <c r="Z3" s="417">
        <v>0</v>
      </c>
    </row>
    <row customHeight="1" ht="15.75">
      <c r="C4" s="176"/>
      <c r="D4" s="509"/>
      <c r="E4" s="509"/>
      <c r="F4" s="509"/>
      <c r="G4" s="509"/>
      <c r="H4" s="509"/>
      <c r="I4" s="509"/>
      <c r="J4" s="509"/>
      <c r="K4" s="1635"/>
      <c r="L4" s="1635"/>
      <c r="M4" s="1635"/>
      <c r="N4" s="1635"/>
      <c r="Z4" s="505">
        <v>15</v>
      </c>
    </row>
    <row customHeight="1" ht="66">
      <c r="C5" s="176"/>
      <c r="D5" s="2237" t="s">
        <v>1160</v>
      </c>
      <c r="E5" s="2237"/>
      <c r="F5" s="2237"/>
      <c r="G5" s="2237"/>
      <c r="H5" s="2237"/>
      <c r="I5" s="2237"/>
      <c r="J5" s="2237"/>
      <c r="K5" s="2248"/>
      <c r="L5" s="2248"/>
      <c r="M5" s="2248"/>
      <c r="N5" s="2248"/>
      <c r="Z5" s="505">
        <v>63</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176"/>
      <c r="J6" s="2176"/>
      <c r="K6" s="2249"/>
      <c r="L6" s="2249"/>
      <c r="M6" s="2249"/>
      <c r="N6" s="2249"/>
      <c r="O6" s="537"/>
      <c r="Z6" s="505">
        <v>15</v>
      </c>
    </row>
    <row customHeight="1" ht="15.75">
      <c r="C7" s="176"/>
      <c r="D7" s="752"/>
      <c r="E7" s="509"/>
      <c r="F7" s="509"/>
      <c r="G7" s="537">
        <v>22</v>
      </c>
      <c r="I7" s="537">
        <v>1</v>
      </c>
      <c r="J7" s="752"/>
      <c r="K7" s="1366" t="s">
        <v>22</v>
      </c>
      <c r="L7" s="1635"/>
      <c r="M7" s="1366" t="s">
        <v>22</v>
      </c>
      <c r="N7" s="1635"/>
      <c r="Z7" s="505">
        <v>15</v>
      </c>
    </row>
    <row s="1635" customFormat="1" customHeight="1" ht="1.05">
      <c r="A8" s="759"/>
      <c r="C8" s="176"/>
      <c r="D8" s="509"/>
      <c r="E8" s="509"/>
      <c r="F8" s="509"/>
      <c r="G8" s="537"/>
      <c r="H8" s="752"/>
      <c r="I8" s="537" t="s">
        <v>116</v>
      </c>
      <c r="J8" s="752"/>
      <c r="K8" s="1366" t="s">
        <v>121</v>
      </c>
      <c r="L8" s="752"/>
      <c r="M8" s="1366" t="s">
        <v>123</v>
      </c>
      <c r="N8" s="752"/>
      <c r="O8" s="417"/>
      <c r="Y8" s="675"/>
      <c r="Z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395" t="str">
        <f>IF(K8="","",INDEX(DIFFERENTIATION_UNMERGE_VD,MATCH(K8,DIFFERENTIATION_ID_DIFF,0)))</f>
        <v>Водоотведение</v>
      </c>
      <c r="L9" s="2396"/>
      <c r="M9" s="2395" t="str">
        <f>IF(M8="","",INDEX(DIFFERENTIATION_UNMERGE_VD,MATCH(M8,DIFFERENTIATION_ID_DIFF,0)))</f>
        <v>Водоотведение</v>
      </c>
      <c r="N9" s="2396"/>
      <c r="O9" s="2175" t="s">
        <v>304</v>
      </c>
      <c r="Z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199"/>
      <c r="Y10" s="675"/>
      <c r="Z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Водоотведение г. Невельска и с. Колхозное</v>
      </c>
      <c r="J11" s="2396"/>
      <c r="K11" s="2395" t="str">
        <f>IF(K8="","",INDEX(DIFFERENTIATION_UNMERGE_SYSTEM,MATCH(K8,DIFFERENTIATION_ID_DIFF,0)))</f>
        <v>Водоотведение с. Горнозаводск</v>
      </c>
      <c r="L11" s="2396"/>
      <c r="M11" s="2395" t="str">
        <f>IF(M8="","",INDEX(DIFFERENTIATION_UNMERGE_SYSTEM,MATCH(M8,DIFFERENTIATION_ID_DIFF,0)))</f>
        <v>Водоотведение с. Шебунино</v>
      </c>
      <c r="N11" s="2396"/>
      <c r="O11" s="2199"/>
      <c r="Y11" s="675"/>
      <c r="Z11" s="758">
        <v>15</v>
      </c>
    </row>
    <row s="1635" customFormat="1" customHeight="1" ht="15.75">
      <c r="A12" s="759"/>
      <c r="C12" s="176"/>
      <c r="D12" s="2369" t="s">
        <v>303</v>
      </c>
      <c r="E12" s="2370"/>
      <c r="F12" s="2370"/>
      <c r="G12" s="887"/>
      <c r="H12" s="887"/>
      <c r="I12" s="887"/>
      <c r="J12" s="887"/>
      <c r="K12" s="2367"/>
      <c r="L12" s="2367"/>
      <c r="M12" s="2367"/>
      <c r="N12" s="2367"/>
      <c r="O12" s="2199"/>
      <c r="Y12" s="675"/>
      <c r="Z12" s="758">
        <v>15</v>
      </c>
    </row>
    <row customHeight="1" ht="35.699999999999996">
      <c r="C13" s="176"/>
      <c r="D13" s="805" t="s">
        <v>87</v>
      </c>
      <c r="E13" s="807" t="s">
        <v>305</v>
      </c>
      <c r="F13" s="807" t="s">
        <v>569</v>
      </c>
      <c r="G13" s="808" t="s">
        <v>306</v>
      </c>
      <c r="H13" s="807" t="s">
        <v>393</v>
      </c>
      <c r="I13" s="808" t="s">
        <v>306</v>
      </c>
      <c r="J13" s="807" t="s">
        <v>393</v>
      </c>
      <c r="K13" s="2262" t="s">
        <v>306</v>
      </c>
      <c r="L13" s="2312" t="s">
        <v>393</v>
      </c>
      <c r="M13" s="2262" t="s">
        <v>306</v>
      </c>
      <c r="N13" s="2312" t="s">
        <v>393</v>
      </c>
      <c r="O13" s="2232"/>
      <c r="Z13" s="505">
        <v>34</v>
      </c>
    </row>
    <row customHeight="1" ht="15" hidden="1">
      <c r="C14" s="176"/>
      <c r="D14" s="593" t="s">
        <v>108</v>
      </c>
      <c r="E14" s="593" t="s">
        <v>109</v>
      </c>
      <c r="F14" s="593" t="s">
        <v>89</v>
      </c>
      <c r="G14" s="659" t="str">
        <f>G1&amp;".1"</f>
        <v>4.1</v>
      </c>
      <c r="H14" s="659"/>
      <c r="I14" s="659" t="str">
        <f>I1&amp;".1"</f>
        <v>4.1</v>
      </c>
      <c r="J14" s="659"/>
      <c r="K14" s="683" t="str">
        <f>K1&amp;".1"</f>
        <v>4.1</v>
      </c>
      <c r="L14" s="683"/>
      <c r="M14" s="683" t="str">
        <f>M1&amp;".1"</f>
        <v>4.1</v>
      </c>
      <c r="N14" s="683"/>
      <c r="O14" s="289"/>
      <c r="Z14" s="505">
        <v>0</v>
      </c>
    </row>
    <row customHeight="1" ht="22.5" hidden="1">
      <c r="A15" s="505"/>
      <c r="C15" s="526"/>
      <c r="D15" s="521">
        <v>1</v>
      </c>
      <c r="E15" s="677" t="s">
        <v>813</v>
      </c>
      <c r="F15" s="521" t="s">
        <v>814</v>
      </c>
      <c r="G15" s="678"/>
      <c r="H15" s="678"/>
      <c r="I15" s="678"/>
      <c r="J15" s="678"/>
      <c r="K15" s="678"/>
      <c r="L15" s="678"/>
      <c r="M15" s="678"/>
      <c r="N15" s="678"/>
      <c r="O15" s="289" t="s">
        <v>815</v>
      </c>
      <c r="Z15" s="505">
        <v>0</v>
      </c>
    </row>
    <row customHeight="1" ht="22.5" hidden="1">
      <c r="A16" s="505"/>
      <c r="C16" s="526"/>
      <c r="D16" s="521">
        <v>2</v>
      </c>
      <c r="E16" s="279" t="s">
        <v>816</v>
      </c>
      <c r="F16" s="521" t="s">
        <v>817</v>
      </c>
      <c r="G16" s="678"/>
      <c r="H16" s="678"/>
      <c r="I16" s="678"/>
      <c r="J16" s="678"/>
      <c r="K16" s="678"/>
      <c r="L16" s="678"/>
      <c r="M16" s="678"/>
      <c r="N16" s="678"/>
      <c r="O16" s="289" t="s">
        <v>818</v>
      </c>
      <c r="Z16" s="505">
        <v>0</v>
      </c>
    </row>
    <row customHeight="1" ht="123.75" hidden="1">
      <c r="A17" s="505"/>
      <c r="C17" s="526"/>
      <c r="D17" s="521">
        <v>3</v>
      </c>
      <c r="E17" s="279" t="s">
        <v>1161</v>
      </c>
      <c r="F17" s="521" t="s">
        <v>309</v>
      </c>
      <c r="G17" s="678"/>
      <c r="H17" s="678"/>
      <c r="I17" s="678"/>
      <c r="J17" s="678"/>
      <c r="K17" s="678"/>
      <c r="L17" s="678"/>
      <c r="M17" s="678"/>
      <c r="N17" s="678"/>
      <c r="O17" s="289" t="s">
        <v>1162</v>
      </c>
      <c r="Z17" s="505">
        <v>0</v>
      </c>
    </row>
    <row customHeight="1" ht="48.29999999999999">
      <c r="A18" s="505"/>
      <c r="C18" s="526"/>
      <c r="D18" s="521">
        <v>3</v>
      </c>
      <c r="E18" s="279" t="s">
        <v>819</v>
      </c>
      <c r="F18" s="521" t="s">
        <v>309</v>
      </c>
      <c r="G18" s="809" t="s">
        <v>309</v>
      </c>
      <c r="H18" s="810" t="s">
        <v>309</v>
      </c>
      <c r="I18" s="521" t="s">
        <v>309</v>
      </c>
      <c r="J18" s="578" t="s">
        <v>309</v>
      </c>
      <c r="K18" s="2312" t="s">
        <v>309</v>
      </c>
      <c r="L18" s="2260" t="s">
        <v>309</v>
      </c>
      <c r="M18" s="2312" t="s">
        <v>309</v>
      </c>
      <c r="N18" s="2260" t="s">
        <v>309</v>
      </c>
      <c r="O18" s="289" t="s">
        <v>1163</v>
      </c>
      <c r="Z18" s="505">
        <v>46</v>
      </c>
    </row>
    <row customHeight="1" ht="35.699999999999996">
      <c r="A19" s="505"/>
      <c r="C19" s="526"/>
      <c r="D19" s="539" t="s">
        <v>327</v>
      </c>
      <c r="E19" s="559" t="s">
        <v>821</v>
      </c>
      <c r="F19" s="521" t="s">
        <v>822</v>
      </c>
      <c r="G19" s="817"/>
      <c r="H19" s="106"/>
      <c r="I19" s="817"/>
      <c r="J19" s="818"/>
      <c r="K19" s="817"/>
      <c r="L19" s="2501"/>
      <c r="M19" s="817"/>
      <c r="N19" s="2501"/>
      <c r="O19" s="679"/>
      <c r="Z19" s="505">
        <v>34</v>
      </c>
    </row>
    <row customHeight="1" ht="35.699999999999996">
      <c r="A20" s="505"/>
      <c r="C20" s="526"/>
      <c r="D20" s="1890" t="s">
        <v>335</v>
      </c>
      <c r="E20" s="559" t="s">
        <v>823</v>
      </c>
      <c r="F20" s="521" t="s">
        <v>824</v>
      </c>
      <c r="G20" s="817"/>
      <c r="H20" s="106"/>
      <c r="I20" s="817"/>
      <c r="J20" s="106"/>
      <c r="K20" s="817"/>
      <c r="L20" s="2501"/>
      <c r="M20" s="817"/>
      <c r="N20" s="2501"/>
      <c r="O20" s="679"/>
      <c r="Z20" s="505">
        <v>34</v>
      </c>
    </row>
    <row customHeight="1" ht="48.29999999999999">
      <c r="A21" s="505"/>
      <c r="C21" s="526"/>
      <c r="D21" s="1890" t="s">
        <v>337</v>
      </c>
      <c r="E21" s="559" t="s">
        <v>825</v>
      </c>
      <c r="F21" s="521" t="s">
        <v>574</v>
      </c>
      <c r="G21" s="680"/>
      <c r="H21" s="106"/>
      <c r="I21" s="680"/>
      <c r="J21" s="106"/>
      <c r="K21" s="680"/>
      <c r="L21" s="2501"/>
      <c r="M21" s="680"/>
      <c r="N21" s="2501"/>
      <c r="O21" s="679"/>
      <c r="Z21" s="505">
        <v>46</v>
      </c>
    </row>
    <row customHeight="1" ht="67.5" hidden="1">
      <c r="A22" s="505"/>
      <c r="C22" s="526"/>
      <c r="D22" s="521">
        <v>5</v>
      </c>
      <c r="E22" s="279" t="s">
        <v>1164</v>
      </c>
      <c r="F22" s="521" t="s">
        <v>561</v>
      </c>
      <c r="G22" s="681"/>
      <c r="H22" s="682"/>
      <c r="I22" s="681"/>
      <c r="J22" s="682"/>
      <c r="K22" s="681"/>
      <c r="L22" s="1439"/>
      <c r="M22" s="681"/>
      <c r="N22" s="1439"/>
      <c r="O22" s="289" t="s">
        <v>1165</v>
      </c>
      <c r="Z22" s="505">
        <v>0</v>
      </c>
    </row>
    <row customHeight="1" ht="33.75" hidden="1">
      <c r="C23" s="451"/>
      <c r="D23" s="521">
        <v>6</v>
      </c>
      <c r="E23" s="279" t="s">
        <v>1166</v>
      </c>
      <c r="F23" s="521" t="s">
        <v>1167</v>
      </c>
      <c r="G23" s="681"/>
      <c r="H23" s="681"/>
      <c r="I23" s="681"/>
      <c r="J23" s="681"/>
      <c r="K23" s="681"/>
      <c r="L23" s="681"/>
      <c r="M23" s="681"/>
      <c r="N23" s="681"/>
      <c r="O23" s="289" t="s">
        <v>1168</v>
      </c>
      <c r="Z23" s="505">
        <v>0</v>
      </c>
    </row>
    <row customHeight="1" ht="15.75">
      <c r="K24" s="1635"/>
      <c r="L24" s="1635"/>
      <c r="M24" s="1635"/>
      <c r="N24" s="1635"/>
      <c r="Z24" s="505">
        <v>15</v>
      </c>
    </row>
    <row customHeight="1" ht="15.75">
      <c r="K25" s="1635"/>
      <c r="L25" s="1635"/>
      <c r="M25" s="1635"/>
      <c r="N25" s="1635"/>
      <c r="Z25" s="505">
        <v>15</v>
      </c>
    </row>
    <row customHeight="1" ht="15.75">
      <c r="K26" s="1635"/>
      <c r="L26" s="1635"/>
      <c r="M26" s="1635"/>
      <c r="N26" s="1635"/>
      <c r="Z26" s="505">
        <v>15</v>
      </c>
    </row>
    <row customHeight="1" ht="15.75">
      <c r="K27" s="1635"/>
      <c r="L27" s="1635"/>
      <c r="M27" s="1635"/>
      <c r="N27" s="1635"/>
      <c r="Z27" s="505">
        <v>15</v>
      </c>
    </row>
    <row customHeight="1" ht="15.75">
      <c r="K28" s="1635"/>
      <c r="L28" s="1635"/>
      <c r="M28" s="1635"/>
      <c r="N28" s="1635"/>
      <c r="Z28" s="505">
        <v>15</v>
      </c>
    </row>
    <row customHeight="1" ht="15.75">
      <c r="J29" s="819"/>
      <c r="K29" s="1635"/>
      <c r="L29" s="1635"/>
      <c r="M29" s="1635"/>
      <c r="N29" s="1635"/>
      <c r="Z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417">
        <v>50</v>
      </c>
      <c r="P30" s="505">
        <v>10</v>
      </c>
      <c r="Q30" s="505">
        <v>10</v>
      </c>
      <c r="R30" s="505">
        <v>10</v>
      </c>
      <c r="S30" s="505">
        <v>10</v>
      </c>
      <c r="T30" s="505">
        <v>10</v>
      </c>
      <c r="U30" s="505">
        <v>10</v>
      </c>
      <c r="V30" s="505">
        <v>10</v>
      </c>
      <c r="W30" s="505">
        <v>10</v>
      </c>
      <c r="X30" s="505">
        <v>10</v>
      </c>
      <c r="Y30" s="675">
        <v>10</v>
      </c>
      <c r="Z30" s="50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594308-C6EB-FA98-8D2F-08C4E55F43C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812</v>
      </c>
      <c r="BI1" s="1070"/>
      <c r="BJ1" s="1071" t="s">
        <v>1209</v>
      </c>
      <c r="BK1" s="1070"/>
      <c r="BL1" s="1072" t="s">
        <v>911</v>
      </c>
      <c r="BM1" s="1070"/>
      <c r="BN1" s="1073" t="s">
        <v>1210</v>
      </c>
      <c r="BS1" s="1427"/>
    </row>
    <row customHeight="1" ht="11.25">
      <c r="A2" s="1074" t="s">
        <v>1211</v>
      </c>
      <c r="B2" s="1075">
        <v>2000</v>
      </c>
      <c r="C2" s="1075">
        <v>2022</v>
      </c>
      <c r="D2" s="1075" t="s">
        <v>65</v>
      </c>
      <c r="E2" s="1076" t="s">
        <v>1212</v>
      </c>
      <c r="F2" s="1076" t="s">
        <v>35</v>
      </c>
      <c r="G2" s="1076" t="s">
        <v>1213</v>
      </c>
      <c r="H2" s="1077" t="s">
        <v>54</v>
      </c>
      <c r="I2" s="1076" t="s">
        <v>108</v>
      </c>
      <c r="J2" s="1076" t="s">
        <v>1214</v>
      </c>
      <c r="K2" s="1078" t="s">
        <v>1215</v>
      </c>
      <c r="L2" s="1079"/>
      <c r="M2" s="1078">
        <v>1</v>
      </c>
      <c r="N2" s="1162" t="s">
        <v>1216</v>
      </c>
      <c r="O2" s="1077" t="s">
        <v>1217</v>
      </c>
      <c r="P2" s="1080" t="s">
        <v>38</v>
      </c>
      <c r="Q2" s="1081" t="s">
        <v>1218</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1233</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1241</v>
      </c>
      <c r="I3" s="1076" t="s">
        <v>109</v>
      </c>
      <c r="J3" s="1076" t="s">
        <v>559</v>
      </c>
      <c r="K3" s="1078" t="s">
        <v>1242</v>
      </c>
      <c r="L3" s="1079">
        <f>_xlfn.IFERROR(MATCH(K3,OFFER_METHOD,0),0)</f>
        <v>0</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1224</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1235</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89</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1224</v>
      </c>
      <c r="Z4" s="1091"/>
      <c r="AC4" s="1075" t="s">
        <v>1287</v>
      </c>
      <c r="AD4" s="1086" t="s">
        <v>1287</v>
      </c>
      <c r="AF4" s="1077" t="s">
        <v>1285</v>
      </c>
      <c r="AH4" s="1077" t="s">
        <v>1288</v>
      </c>
      <c r="AK4" s="1076" t="s">
        <v>1289</v>
      </c>
      <c r="AM4" s="1076" t="s">
        <v>1290</v>
      </c>
      <c r="AP4" s="1087" t="s">
        <v>1251</v>
      </c>
      <c r="AQ4" s="1088" t="s">
        <v>1251</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90</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171</v>
      </c>
      <c r="Y5" s="1075" t="s">
        <v>1318</v>
      </c>
      <c r="Z5" s="1091">
        <v>1</v>
      </c>
      <c r="AF5" s="1077" t="s">
        <v>1319</v>
      </c>
      <c r="AH5" s="1076" t="s">
        <v>1320</v>
      </c>
      <c r="AK5" s="1076" t="s">
        <v>1321</v>
      </c>
      <c r="AM5" s="1076" t="s">
        <v>1322</v>
      </c>
      <c r="AP5" s="1087" t="s">
        <v>171</v>
      </c>
      <c r="AQ5" s="1088" t="s">
        <v>171</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1223</v>
      </c>
      <c r="BS5" s="1429"/>
      <c r="BT5" s="1281">
        <v>64236871</v>
      </c>
      <c r="BU5" s="1068" t="s">
        <v>232</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98</v>
      </c>
      <c r="J6" s="1067" t="s">
        <v>1336</v>
      </c>
      <c r="L6" s="1079">
        <f>SUM(kind_of_control_method_filter)</f>
        <v>0</v>
      </c>
      <c r="N6" s="1092" t="s">
        <v>1337</v>
      </c>
      <c r="O6" s="1076" t="s">
        <v>1338</v>
      </c>
      <c r="R6" s="143" t="s">
        <v>1218</v>
      </c>
      <c r="T6" s="1077" t="s">
        <v>1339</v>
      </c>
      <c r="U6" s="1079" t="s">
        <v>1319</v>
      </c>
      <c r="V6" s="1083">
        <v>5</v>
      </c>
      <c r="W6" s="1084"/>
      <c r="X6" s="1075" t="s">
        <v>177</v>
      </c>
      <c r="Y6" s="1075" t="s">
        <v>1340</v>
      </c>
      <c r="Z6" s="1091"/>
      <c r="AA6" s="1094"/>
      <c r="AH6" s="1076" t="s">
        <v>1341</v>
      </c>
      <c r="AK6" s="1076" t="s">
        <v>1342</v>
      </c>
      <c r="AM6" s="1076" t="s">
        <v>1343</v>
      </c>
      <c r="AP6" s="1087" t="s">
        <v>177</v>
      </c>
      <c r="AQ6" s="1088" t="s">
        <v>177</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1258</v>
      </c>
      <c r="BS6" s="1430"/>
      <c r="BT6" s="1281">
        <v>64236872</v>
      </c>
      <c r="BU6" s="1068" t="s">
        <v>237</v>
      </c>
      <c r="BV6" s="1070"/>
      <c r="BW6" s="1695">
        <v>4213768</v>
      </c>
      <c r="BX6" s="1693" t="s">
        <v>257</v>
      </c>
      <c r="BZ6" s="1281">
        <v>64237510</v>
      </c>
      <c r="CA6" s="1068" t="s">
        <v>1351</v>
      </c>
    </row>
    <row customHeight="1" ht="11.25">
      <c r="A7" s="1074" t="s">
        <v>1352</v>
      </c>
      <c r="B7" s="1075">
        <v>2005</v>
      </c>
      <c r="E7" s="1076" t="s">
        <v>1353</v>
      </c>
      <c r="F7" s="1093"/>
      <c r="H7" s="1077" t="s">
        <v>1354</v>
      </c>
      <c r="I7" s="1076" t="s">
        <v>91</v>
      </c>
      <c r="J7" s="1076" t="s">
        <v>1355</v>
      </c>
      <c r="N7" s="1096" t="s">
        <v>1356</v>
      </c>
      <c r="O7" s="1076" t="s">
        <v>1357</v>
      </c>
      <c r="U7" s="1079" t="s">
        <v>19</v>
      </c>
      <c r="V7" s="370" t="s">
        <v>91</v>
      </c>
      <c r="W7" s="1084"/>
      <c r="X7" s="1075" t="s">
        <v>183</v>
      </c>
      <c r="Y7" s="1075" t="s">
        <v>1318</v>
      </c>
      <c r="Z7" s="1091"/>
      <c r="AA7" s="1094"/>
      <c r="AH7" s="1076" t="s">
        <v>1358</v>
      </c>
      <c r="AK7" s="1076" t="s">
        <v>1359</v>
      </c>
      <c r="AM7" s="1076" t="s">
        <v>1360</v>
      </c>
      <c r="AP7" s="1087" t="s">
        <v>183</v>
      </c>
      <c r="AQ7" s="1088" t="s">
        <v>183</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1251</v>
      </c>
      <c r="BS7" s="1429"/>
      <c r="BT7" s="1281">
        <v>64236873</v>
      </c>
      <c r="BU7" s="1068" t="s">
        <v>242</v>
      </c>
      <c r="BV7" s="1070"/>
      <c r="BW7" s="1695">
        <v>4213769</v>
      </c>
      <c r="BX7" s="1693" t="s">
        <v>1368</v>
      </c>
      <c r="BZ7" s="1281">
        <v>64237511</v>
      </c>
      <c r="CA7" s="1068" t="s">
        <v>272</v>
      </c>
    </row>
    <row customHeight="1" ht="11.25">
      <c r="A8" s="1074" t="s">
        <v>1369</v>
      </c>
      <c r="B8" s="1075">
        <v>2006</v>
      </c>
      <c r="E8" s="1076" t="s">
        <v>1370</v>
      </c>
      <c r="F8" s="1093"/>
      <c r="H8" s="1077" t="s">
        <v>1371</v>
      </c>
      <c r="I8" s="1076" t="s">
        <v>92</v>
      </c>
      <c r="J8" s="1076" t="s">
        <v>1372</v>
      </c>
      <c r="N8" s="1163" t="s">
        <v>1373</v>
      </c>
      <c r="O8" s="1076" t="s">
        <v>1374</v>
      </c>
      <c r="V8" s="370" t="s">
        <v>92</v>
      </c>
      <c r="W8" s="1084"/>
      <c r="X8" s="1075" t="s">
        <v>189</v>
      </c>
      <c r="Y8" s="1075" t="s">
        <v>1318</v>
      </c>
      <c r="Z8" s="1091"/>
      <c r="AA8" s="1094"/>
      <c r="AK8" s="1076" t="s">
        <v>1375</v>
      </c>
      <c r="AP8" s="1087" t="s">
        <v>189</v>
      </c>
      <c r="AQ8" s="1088" t="s">
        <v>189</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171</v>
      </c>
      <c r="BS8" s="1429"/>
      <c r="BT8" s="1281">
        <v>64236874</v>
      </c>
      <c r="BU8" s="1295" t="s">
        <v>1384</v>
      </c>
      <c r="BV8" s="1070"/>
      <c r="BW8" s="1695">
        <v>4213770</v>
      </c>
      <c r="BX8" s="1696" t="s">
        <v>1385</v>
      </c>
      <c r="BZ8" s="1281">
        <v>64237512</v>
      </c>
      <c r="CA8" s="1068" t="s">
        <v>267</v>
      </c>
    </row>
    <row customHeight="1" ht="11.25">
      <c r="A9" s="1074" t="s">
        <v>1386</v>
      </c>
      <c r="B9" s="1075">
        <v>2007</v>
      </c>
      <c r="E9" s="1076" t="s">
        <v>1387</v>
      </c>
      <c r="F9" s="1093"/>
      <c r="G9" s="1067" t="s">
        <v>1388</v>
      </c>
      <c r="H9" s="1067" t="s">
        <v>1389</v>
      </c>
      <c r="I9" s="1076" t="s">
        <v>110</v>
      </c>
      <c r="O9" s="1076" t="s">
        <v>1390</v>
      </c>
      <c r="V9" s="370" t="s">
        <v>110</v>
      </c>
      <c r="W9" s="1084"/>
      <c r="X9" s="1075" t="s">
        <v>195</v>
      </c>
      <c r="Y9" s="1075" t="s">
        <v>1224</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177</v>
      </c>
      <c r="BS9" s="1429"/>
      <c r="BT9" s="1281">
        <v>64236875</v>
      </c>
      <c r="BU9" s="1068" t="s">
        <v>247</v>
      </c>
      <c r="BV9" s="1070"/>
      <c r="BW9" s="1690"/>
      <c r="BX9" s="1690"/>
    </row>
    <row customHeight="1" ht="11.25">
      <c r="A10" s="1074" t="s">
        <v>1400</v>
      </c>
      <c r="B10" s="1075">
        <v>2008</v>
      </c>
      <c r="E10" s="1076" t="s">
        <v>1401</v>
      </c>
      <c r="F10" s="1093"/>
      <c r="G10" s="1076" t="s">
        <v>1402</v>
      </c>
      <c r="H10" s="1076" t="s">
        <v>1403</v>
      </c>
      <c r="I10" s="1076" t="s">
        <v>153</v>
      </c>
      <c r="J10" s="1067" t="s">
        <v>1404</v>
      </c>
      <c r="K10" s="1067" t="s">
        <v>1405</v>
      </c>
      <c r="O10" s="1076" t="s">
        <v>1406</v>
      </c>
      <c r="V10" s="371" t="s">
        <v>153</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183</v>
      </c>
      <c r="BS10" s="1429"/>
      <c r="BT10" s="1281">
        <v>64236876</v>
      </c>
      <c r="BU10" s="1068" t="s">
        <v>227</v>
      </c>
      <c r="BV10" s="1070"/>
      <c r="BW10" s="1690"/>
      <c r="BX10" s="1690"/>
    </row>
    <row customHeight="1" ht="11.25">
      <c r="A11" s="1074" t="s">
        <v>1416</v>
      </c>
      <c r="B11" s="1075">
        <v>2009</v>
      </c>
      <c r="E11" s="1076" t="s">
        <v>1417</v>
      </c>
      <c r="F11" s="1093"/>
      <c r="G11" s="1076" t="s">
        <v>1418</v>
      </c>
      <c r="H11" s="1076" t="s">
        <v>1419</v>
      </c>
      <c r="I11" s="1076" t="s">
        <v>154</v>
      </c>
      <c r="J11" s="1077" t="s">
        <v>1420</v>
      </c>
      <c r="K11" s="1099" t="s">
        <v>1421</v>
      </c>
      <c r="O11" s="1077" t="s">
        <v>1422</v>
      </c>
      <c r="V11" s="370" t="s">
        <v>154</v>
      </c>
      <c r="W11" s="275"/>
      <c r="X11" s="1084" t="s">
        <v>1392</v>
      </c>
      <c r="Y11" s="1075" t="s">
        <v>1423</v>
      </c>
      <c r="Z11" s="1091"/>
      <c r="AP11" s="1087" t="s">
        <v>195</v>
      </c>
      <c r="AQ11" s="1089" t="s">
        <v>195</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189</v>
      </c>
      <c r="BS11" s="1429"/>
      <c r="BW11" s="1690"/>
      <c r="BX11" s="1690"/>
    </row>
    <row customHeight="1" ht="11.25">
      <c r="A12" s="1074" t="s">
        <v>1430</v>
      </c>
      <c r="B12" s="1075">
        <v>2010</v>
      </c>
      <c r="E12" s="1076" t="s">
        <v>1431</v>
      </c>
      <c r="F12" s="1093"/>
      <c r="G12" s="1076" t="s">
        <v>1419</v>
      </c>
      <c r="I12" s="1076" t="s">
        <v>155</v>
      </c>
      <c r="J12" s="1077" t="s">
        <v>1432</v>
      </c>
      <c r="K12" s="1099" t="s">
        <v>1433</v>
      </c>
      <c r="O12" s="1077" t="s">
        <v>1218</v>
      </c>
      <c r="V12" s="370" t="s">
        <v>155</v>
      </c>
      <c r="W12" s="1089"/>
      <c r="X12" s="1084" t="s">
        <v>1434</v>
      </c>
      <c r="Y12" s="1075" t="s">
        <v>1224</v>
      </c>
      <c r="AP12" s="1087"/>
      <c r="AW12" s="1120" t="s">
        <v>154</v>
      </c>
      <c r="AX12" s="1120" t="s">
        <v>154</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156</v>
      </c>
      <c r="K13" s="1099" t="s">
        <v>1391</v>
      </c>
      <c r="V13" s="370" t="s">
        <v>156</v>
      </c>
      <c r="W13" s="1089"/>
      <c r="X13" s="1089"/>
      <c r="Y13" s="1089"/>
      <c r="AW13" s="1120" t="s">
        <v>155</v>
      </c>
      <c r="AX13" s="1120" t="s">
        <v>155</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157</v>
      </c>
      <c r="J14" s="1067" t="s">
        <v>1449</v>
      </c>
      <c r="N14" s="1067" t="s">
        <v>1450</v>
      </c>
      <c r="V14" s="1083">
        <v>13</v>
      </c>
      <c r="W14" s="1084"/>
      <c r="X14" s="1084" t="s">
        <v>1258</v>
      </c>
      <c r="Y14" s="1075" t="s">
        <v>1224</v>
      </c>
      <c r="AW14" s="1120" t="s">
        <v>156</v>
      </c>
      <c r="AX14" s="1120" t="s">
        <v>156</v>
      </c>
      <c r="AZ14" s="1067" t="s">
        <v>1451</v>
      </c>
      <c r="BB14" s="1120" t="s">
        <v>1452</v>
      </c>
      <c r="BC14" s="1120" t="s">
        <v>1444</v>
      </c>
      <c r="BE14" s="1120">
        <v>2012</v>
      </c>
      <c r="BH14" s="1068" t="s">
        <v>1367</v>
      </c>
      <c r="BJ14" s="1217" t="s">
        <v>1453</v>
      </c>
      <c r="BL14" s="1217" t="s">
        <v>1453</v>
      </c>
      <c r="BN14" s="1068" t="s">
        <v>1454</v>
      </c>
      <c r="BQ14" s="1281">
        <v>4213782</v>
      </c>
      <c r="BR14" s="1068" t="s">
        <v>195</v>
      </c>
      <c r="BS14" s="1429"/>
      <c r="BT14" s="1070"/>
      <c r="BU14" s="1070"/>
      <c r="BV14" s="1070"/>
      <c r="BW14" s="1694"/>
      <c r="BX14" s="1690"/>
    </row>
    <row customHeight="1" ht="19.5">
      <c r="A15" s="1074" t="s">
        <v>1455</v>
      </c>
      <c r="B15" s="1075">
        <v>2013</v>
      </c>
      <c r="E15" s="1698" t="s">
        <v>1456</v>
      </c>
      <c r="G15" s="1067" t="s">
        <v>1457</v>
      </c>
      <c r="H15" s="1067" t="s">
        <v>1458</v>
      </c>
      <c r="I15" s="1078" t="s">
        <v>158</v>
      </c>
      <c r="J15" s="1089" t="s">
        <v>586</v>
      </c>
      <c r="N15" s="1158" t="s">
        <v>1459</v>
      </c>
      <c r="X15" s="1087"/>
      <c r="AW15" s="1120" t="s">
        <v>157</v>
      </c>
      <c r="AX15" s="1120" t="s">
        <v>157</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559</v>
      </c>
      <c r="N16" s="1158" t="s">
        <v>1468</v>
      </c>
      <c r="AW16" s="1120" t="s">
        <v>158</v>
      </c>
      <c r="AX16" s="1120" t="s">
        <v>158</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1269</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1299</v>
      </c>
      <c r="BR18" s="1159" t="s">
        <v>1300</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170</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1258</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296</v>
      </c>
    </row>
    <row customHeight="1" ht="21">
      <c r="A23" s="1074" t="s">
        <v>1535</v>
      </c>
      <c r="B23" s="1075">
        <v>2021</v>
      </c>
      <c r="AW23" s="1120" t="s">
        <v>1536</v>
      </c>
      <c r="AX23" s="1120" t="s">
        <v>1536</v>
      </c>
      <c r="AZ23" s="1120" t="s">
        <v>1537</v>
      </c>
      <c r="BB23" s="1120" t="s">
        <v>1538</v>
      </c>
      <c r="BC23" s="1120" t="s">
        <v>1235</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119</v>
      </c>
      <c r="AX27" s="1120" t="s">
        <v>1562</v>
      </c>
      <c r="BB27" s="1120" t="s">
        <v>1563</v>
      </c>
      <c r="BC27" s="1120" t="s">
        <v>1546</v>
      </c>
      <c r="BE27" s="1120">
        <v>2025</v>
      </c>
      <c r="BH27" s="1070" t="s">
        <v>22</v>
      </c>
      <c r="BJ27" s="1068" t="s">
        <v>1447</v>
      </c>
      <c r="BL27" s="1068" t="s">
        <v>1447</v>
      </c>
      <c r="BN27" s="1070" t="s">
        <v>22</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22</v>
      </c>
      <c r="BJ28" s="1068" t="s">
        <v>1454</v>
      </c>
      <c r="BL28" s="1068" t="s">
        <v>1454</v>
      </c>
      <c r="BN28" s="1070" t="s">
        <v>22</v>
      </c>
      <c r="BQ28" s="1281">
        <v>4190073</v>
      </c>
      <c r="BR28" s="1068" t="s">
        <v>1571</v>
      </c>
      <c r="BS28" s="1429"/>
      <c r="BV28" s="1070"/>
      <c r="BW28" s="1070"/>
    </row>
    <row customHeight="1" ht="11.25">
      <c r="A29" s="1074" t="s">
        <v>1572</v>
      </c>
      <c r="D29" s="1104" t="s">
        <v>1573</v>
      </c>
      <c r="E29" s="1105" t="str">
        <f>IF(TEMPLATE_GROUP="","",INDEX(StartDateList,MATCH(TEMPLATE_GROUP,CodeTemplateList,0),1))</f>
        <v>01.01.2025</v>
      </c>
      <c r="F29" s="1105" t="str">
        <f>IF(TEMPLATE_GROUP="","",INDEX(EndDateList,MATCH(TEMPLATE_GROUP,CodeTemplateList,0),1))</f>
        <v>31.03.2025</v>
      </c>
      <c r="H29" s="1106" t="s">
        <v>1574</v>
      </c>
      <c r="AX29" s="1120" t="s">
        <v>1575</v>
      </c>
      <c r="AZ29" s="1120" t="s">
        <v>1219</v>
      </c>
      <c r="BB29" s="1120" t="s">
        <v>1422</v>
      </c>
      <c r="BC29" s="1091"/>
      <c r="BE29" s="1120">
        <v>2027</v>
      </c>
      <c r="BJ29" s="1068" t="s">
        <v>1462</v>
      </c>
      <c r="BL29" s="1068" t="s">
        <v>1462</v>
      </c>
    </row>
    <row customHeight="1" ht="11.25">
      <c r="A30" s="1074" t="s">
        <v>1576</v>
      </c>
      <c r="D30" s="1107"/>
      <c r="E30" s="1108"/>
      <c r="F30" s="1108"/>
      <c r="AX30" s="1120" t="s">
        <v>1577</v>
      </c>
      <c r="AZ30" s="1120" t="s">
        <v>1247</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01.01.2025</v>
      </c>
      <c r="F32" s="1105" t="str">
        <f>IF(TEMPLATE_GROUP="","",INDEX(EndDateList,MATCH(TEMPLATE_GROUP,CodeTemplateList,0),1))</f>
        <v>31.03.2025</v>
      </c>
      <c r="H32" s="1110" t="s">
        <v>1585</v>
      </c>
      <c r="O32" s="1074" t="s">
        <v>1217</v>
      </c>
      <c r="AX32" s="1120" t="s">
        <v>1586</v>
      </c>
      <c r="AZ32" s="1120" t="s">
        <v>1315</v>
      </c>
      <c r="BE32" s="1120">
        <v>2030</v>
      </c>
      <c r="BJ32" s="1068" t="s">
        <v>1471</v>
      </c>
      <c r="BL32" s="1068" t="s">
        <v>1471</v>
      </c>
    </row>
    <row customHeight="1" ht="11.25">
      <c r="A33" s="1074" t="s">
        <v>1587</v>
      </c>
      <c r="O33" s="1074" t="s">
        <v>1244</v>
      </c>
      <c r="AX33" s="1120" t="s">
        <v>1588</v>
      </c>
      <c r="AZ33" s="1120" t="s">
        <v>1218</v>
      </c>
      <c r="BE33" s="1120">
        <v>2031</v>
      </c>
      <c r="BJ33" s="1068" t="s">
        <v>1478</v>
      </c>
      <c r="BL33" s="1068" t="s">
        <v>1478</v>
      </c>
    </row>
    <row customHeight="1" ht="11.25">
      <c r="A34" s="1074" t="s">
        <v>1589</v>
      </c>
      <c r="O34" s="1074" t="s">
        <v>1280</v>
      </c>
      <c r="AX34" s="1120" t="s">
        <v>1590</v>
      </c>
      <c r="BE34" s="1120">
        <v>2032</v>
      </c>
      <c r="BJ34" s="1068" t="s">
        <v>1489</v>
      </c>
      <c r="BL34" s="1068" t="s">
        <v>1489</v>
      </c>
    </row>
    <row customHeight="1" ht="11.25">
      <c r="A35" s="1074" t="s">
        <v>1591</v>
      </c>
      <c r="O35" s="1074" t="s">
        <v>1313</v>
      </c>
      <c r="AX35" s="1120" t="s">
        <v>1592</v>
      </c>
      <c r="AZ35" s="1067" t="s">
        <v>1593</v>
      </c>
      <c r="BE35" s="1120">
        <v>2033</v>
      </c>
      <c r="BL35" s="1068" t="s">
        <v>1594</v>
      </c>
    </row>
    <row customHeight="1" ht="11.25">
      <c r="A36" s="1870" t="s">
        <v>1595</v>
      </c>
      <c r="D36" s="1111" t="s">
        <v>1596</v>
      </c>
      <c r="E36" s="1112" t="s">
        <v>911</v>
      </c>
      <c r="F36" s="1113" t="str">
        <f>INDEX(E37:E41,MATCH(TEMPLATE_SPHERE,F37:F41,0))</f>
        <v>водоотведения</v>
      </c>
      <c r="G36" s="1113" t="str">
        <f>INDEX(G37:G41,MATCH(TEMPLATE_SPHERE,F37:F41,0))</f>
        <v>водоотведение</v>
      </c>
      <c r="O36" s="1074" t="s">
        <v>1338</v>
      </c>
      <c r="AX36" s="1120" t="s">
        <v>1597</v>
      </c>
      <c r="AZ36" s="1120" t="s">
        <v>1218</v>
      </c>
      <c r="BE36" s="1120">
        <v>2034</v>
      </c>
      <c r="BL36" s="1068" t="s">
        <v>1598</v>
      </c>
    </row>
    <row customHeight="1" ht="11.25">
      <c r="A37" s="1074" t="s">
        <v>1599</v>
      </c>
      <c r="E37" s="407" t="s">
        <v>1600</v>
      </c>
      <c r="F37" s="1114" t="s">
        <v>812</v>
      </c>
      <c r="G37" s="407" t="s">
        <v>1601</v>
      </c>
      <c r="O37" s="1074" t="s">
        <v>1357</v>
      </c>
      <c r="AX37" s="1120" t="s">
        <v>1602</v>
      </c>
      <c r="AZ37" s="1120" t="s">
        <v>1246</v>
      </c>
      <c r="BE37" s="1120">
        <v>2035</v>
      </c>
    </row>
    <row customHeight="1" ht="11.25">
      <c r="A38" s="1074" t="s">
        <v>1603</v>
      </c>
      <c r="E38" s="407" t="s">
        <v>1604</v>
      </c>
      <c r="F38" s="1115" t="s">
        <v>858</v>
      </c>
      <c r="G38" s="407" t="s">
        <v>1605</v>
      </c>
      <c r="O38" s="1074" t="s">
        <v>1374</v>
      </c>
      <c r="AX38" s="1120" t="s">
        <v>1606</v>
      </c>
      <c r="AZ38" s="1120" t="s">
        <v>1281</v>
      </c>
      <c r="BE38" s="1120">
        <v>2036</v>
      </c>
      <c r="BH38" s="1067" t="s">
        <v>1607</v>
      </c>
      <c r="BJ38" s="1067" t="s">
        <v>1608</v>
      </c>
      <c r="BL38" s="1067" t="s">
        <v>1609</v>
      </c>
      <c r="BN38" s="1067" t="s">
        <v>1610</v>
      </c>
    </row>
    <row customHeight="1" ht="11.25">
      <c r="A39" s="1074" t="s">
        <v>1611</v>
      </c>
      <c r="E39" s="407" t="s">
        <v>1612</v>
      </c>
      <c r="F39" s="1115" t="s">
        <v>911</v>
      </c>
      <c r="G39" s="407" t="s">
        <v>1613</v>
      </c>
      <c r="O39" s="1074" t="s">
        <v>1390</v>
      </c>
      <c r="AX39" s="1120" t="s">
        <v>1614</v>
      </c>
      <c r="AZ39" s="1120" t="s">
        <v>1314</v>
      </c>
      <c r="BE39" s="1120">
        <v>2037</v>
      </c>
      <c r="BH39" s="1068" t="s">
        <v>1615</v>
      </c>
      <c r="BJ39" s="1217" t="s">
        <v>1615</v>
      </c>
      <c r="BL39" s="1217" t="s">
        <v>1615</v>
      </c>
      <c r="BN39" s="1068" t="s">
        <v>1616</v>
      </c>
    </row>
    <row customHeight="1" ht="11.25">
      <c r="A40" s="1074" t="s">
        <v>1617</v>
      </c>
      <c r="E40" s="407" t="s">
        <v>1618</v>
      </c>
      <c r="F40" s="1115" t="s">
        <v>898</v>
      </c>
      <c r="G40" s="407" t="s">
        <v>1619</v>
      </c>
      <c r="O40" s="1074" t="s">
        <v>1406</v>
      </c>
      <c r="AX40" s="1120" t="s">
        <v>1620</v>
      </c>
      <c r="BE40" s="1120">
        <v>2038</v>
      </c>
      <c r="BH40" s="1068" t="s">
        <v>1621</v>
      </c>
      <c r="BJ40" s="1217" t="s">
        <v>1031</v>
      </c>
      <c r="BL40" s="1217" t="s">
        <v>1031</v>
      </c>
      <c r="BN40" s="1068" t="s">
        <v>1065</v>
      </c>
    </row>
    <row customHeight="1" ht="11.25">
      <c r="A41" s="1074" t="s">
        <v>1622</v>
      </c>
      <c r="E41" s="407" t="s">
        <v>1623</v>
      </c>
      <c r="F41" s="1115" t="s">
        <v>1624</v>
      </c>
      <c r="G41" s="407" t="s">
        <v>1623</v>
      </c>
      <c r="O41" s="1074" t="s">
        <v>1422</v>
      </c>
      <c r="AX41" s="1120" t="s">
        <v>1625</v>
      </c>
      <c r="AZ41" s="1067" t="s">
        <v>1626</v>
      </c>
      <c r="BE41" s="1120">
        <v>2039</v>
      </c>
      <c r="BH41" s="1068" t="s">
        <v>1627</v>
      </c>
      <c r="BJ41" s="1217" t="s">
        <v>1027</v>
      </c>
      <c r="BL41" s="1217" t="s">
        <v>1027</v>
      </c>
      <c r="BN41" s="1068" t="s">
        <v>1052</v>
      </c>
    </row>
    <row customHeight="1" ht="11.25">
      <c r="A42" s="1074" t="s">
        <v>1628</v>
      </c>
      <c r="AX42" s="1120" t="s">
        <v>1629</v>
      </c>
      <c r="AZ42" s="1120" t="s">
        <v>1217</v>
      </c>
      <c r="BE42" s="1120">
        <v>2040</v>
      </c>
      <c r="BH42" s="1068" t="s">
        <v>1049</v>
      </c>
      <c r="BJ42" s="1217" t="s">
        <v>1029</v>
      </c>
      <c r="BL42" s="1217" t="s">
        <v>1029</v>
      </c>
      <c r="BN42" s="1068" t="s">
        <v>1630</v>
      </c>
    </row>
    <row customHeight="1" ht="11.25">
      <c r="A43" s="1074" t="s">
        <v>1631</v>
      </c>
      <c r="AX43" s="1120" t="s">
        <v>1632</v>
      </c>
      <c r="AZ43" s="1120" t="s">
        <v>1244</v>
      </c>
      <c r="BE43" s="1120">
        <v>2041</v>
      </c>
      <c r="BH43" s="1068" t="s">
        <v>1633</v>
      </c>
      <c r="BJ43" s="1217" t="s">
        <v>1627</v>
      </c>
      <c r="BL43" s="1217" t="s">
        <v>1627</v>
      </c>
      <c r="BN43" s="1068" t="s">
        <v>1634</v>
      </c>
    </row>
    <row customHeight="1" ht="11.25">
      <c r="A44" s="1074" t="s">
        <v>1635</v>
      </c>
      <c r="G44" s="1094">
        <f>YEAR(TODAY())</f>
        <v>2025</v>
      </c>
      <c r="I44" s="799" t="s">
        <v>1636</v>
      </c>
      <c r="J44" s="1089" t="s">
        <v>1637</v>
      </c>
      <c r="K44" s="1089" t="s">
        <v>1638</v>
      </c>
      <c r="AX44" s="1120" t="s">
        <v>1639</v>
      </c>
      <c r="AZ44" s="1120" t="s">
        <v>1280</v>
      </c>
      <c r="BE44" s="1120">
        <v>2042</v>
      </c>
      <c r="BH44" s="1068" t="s">
        <v>1640</v>
      </c>
      <c r="BJ44" s="1217" t="s">
        <v>1049</v>
      </c>
      <c r="BL44" s="1217" t="s">
        <v>1049</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1313</v>
      </c>
      <c r="BE45" s="1120">
        <v>2043</v>
      </c>
      <c r="BH45" s="1068" t="s">
        <v>1649</v>
      </c>
      <c r="BJ45" s="1217" t="s">
        <v>1043</v>
      </c>
      <c r="BL45" s="1217" t="s">
        <v>1043</v>
      </c>
      <c r="BN45" s="1068" t="s">
        <v>1650</v>
      </c>
    </row>
    <row customHeight="1" ht="11.25">
      <c r="A46" s="1074" t="s">
        <v>1651</v>
      </c>
      <c r="E46" s="407" t="s">
        <v>27</v>
      </c>
      <c r="F46" s="1114" t="s">
        <v>1652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1653</v>
      </c>
      <c r="AZ46" s="1120" t="s">
        <v>1338</v>
      </c>
      <c r="BE46" s="1120">
        <v>2044</v>
      </c>
      <c r="BH46" s="1068" t="s">
        <v>1052</v>
      </c>
      <c r="BJ46" s="1217" t="s">
        <v>1033</v>
      </c>
      <c r="BL46" s="1217" t="s">
        <v>1033</v>
      </c>
      <c r="BN46" s="1068" t="s">
        <v>1654</v>
      </c>
    </row>
    <row customHeight="1" ht="11.25">
      <c r="A47" s="1074" t="s">
        <v>1655</v>
      </c>
      <c r="E47" s="407" t="s">
        <v>33</v>
      </c>
      <c r="F47" s="1115" t="s">
        <v>1644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1656</v>
      </c>
      <c r="AZ47" s="1120" t="s">
        <v>1357</v>
      </c>
      <c r="BE47" s="1120">
        <v>2045</v>
      </c>
      <c r="BH47" s="1068" t="s">
        <v>1630</v>
      </c>
      <c r="BJ47" s="1217" t="s">
        <v>1035</v>
      </c>
      <c r="BL47" s="1217" t="s">
        <v>1035</v>
      </c>
      <c r="BN47" s="1068" t="s">
        <v>1657</v>
      </c>
    </row>
    <row customHeight="1" ht="11.25">
      <c r="A48" s="1074" t="s">
        <v>1658</v>
      </c>
      <c r="E48" s="407" t="s">
        <v>1659</v>
      </c>
      <c r="F48" s="1115" t="s">
        <v>1660</v>
      </c>
      <c r="G48" s="1116" t="str">
        <f>_xlfn.IFERROR(IF(f_year="","01.01."&amp;CURRENT_YEAR,"01.01."&amp;f_year),"01.01."&amp;CURRENT_YEAR)</f>
        <v>01.01.2025</v>
      </c>
      <c r="H48" s="1116" t="str">
        <f>_xlfn.IFERROR(IF(f_year="","31.12."&amp;CURRENT_YEAR,"31.12."&amp;f_year),"31.12."&amp;CURRENT_YEAR)</f>
        <v>31.12.2025</v>
      </c>
      <c r="I48" s="1742">
        <f>IF(f_year="",TRUE,FALSE)</f>
        <v>0</v>
      </c>
      <c r="J48" s="1745" t="s">
        <v>1661</v>
      </c>
      <c r="K48" s="1746"/>
      <c r="AX48" s="1120" t="s">
        <v>1662</v>
      </c>
      <c r="AZ48" s="1120" t="s">
        <v>1374</v>
      </c>
      <c r="BE48" s="1120">
        <v>2046</v>
      </c>
      <c r="BH48" s="1068" t="s">
        <v>1634</v>
      </c>
      <c r="BJ48" s="1217" t="s">
        <v>1037</v>
      </c>
      <c r="BL48" s="1217" t="s">
        <v>1037</v>
      </c>
      <c r="BN48" s="1068" t="s">
        <v>1663</v>
      </c>
    </row>
    <row customHeight="1" ht="11.25">
      <c r="A49" s="1074" t="s">
        <v>1664</v>
      </c>
      <c r="E49" s="407" t="s">
        <v>1665</v>
      </c>
      <c r="F49" s="1115" t="s">
        <v>1666</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1667</v>
      </c>
      <c r="AZ49" s="1120" t="s">
        <v>1390</v>
      </c>
      <c r="BE49" s="1120">
        <v>2047</v>
      </c>
      <c r="BH49" s="1068" t="s">
        <v>1053</v>
      </c>
      <c r="BJ49" s="1217" t="s">
        <v>1039</v>
      </c>
      <c r="BL49" s="1217" t="s">
        <v>1039</v>
      </c>
    </row>
    <row customHeight="1" ht="11.25">
      <c r="A50" s="1074" t="s">
        <v>1668</v>
      </c>
      <c r="E50" s="407" t="s">
        <v>1669</v>
      </c>
      <c r="F50" s="1115" t="s">
        <v>1023</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1670</v>
      </c>
      <c r="AZ50" s="1120" t="s">
        <v>1406</v>
      </c>
      <c r="BE50" s="1120">
        <v>2048</v>
      </c>
      <c r="BH50" s="1068" t="s">
        <v>1641</v>
      </c>
      <c r="BJ50" s="1217" t="s">
        <v>1041</v>
      </c>
      <c r="BL50" s="1217" t="s">
        <v>1041</v>
      </c>
    </row>
    <row customHeight="1" ht="11.25">
      <c r="A51" s="1074" t="s">
        <v>1671</v>
      </c>
      <c r="E51" s="407" t="s">
        <v>1672</v>
      </c>
      <c r="F51" s="1115" t="s">
        <v>1673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1422</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1679</v>
      </c>
      <c r="AZ52" s="1120" t="s">
        <v>1218</v>
      </c>
      <c r="BE52" s="1120">
        <v>2050</v>
      </c>
      <c r="BH52" s="1068" t="s">
        <v>1654</v>
      </c>
      <c r="BJ52" s="1217" t="s">
        <v>1052</v>
      </c>
      <c r="BL52" s="1217" t="s">
        <v>1052</v>
      </c>
    </row>
    <row customHeight="1" ht="11.25">
      <c r="A53" s="1074" t="s">
        <v>1680</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1682</v>
      </c>
      <c r="K53" s="1746"/>
      <c r="AX53" s="1120" t="s">
        <v>1683</v>
      </c>
      <c r="BE53" s="1120">
        <v>2051</v>
      </c>
      <c r="BH53" s="1068" t="s">
        <v>1657</v>
      </c>
      <c r="BJ53" s="1217" t="s">
        <v>1630</v>
      </c>
      <c r="BL53" s="1217" t="s">
        <v>1630</v>
      </c>
    </row>
    <row customHeight="1" ht="11.25">
      <c r="A54" s="1074" t="s">
        <v>1684</v>
      </c>
      <c r="AX54" s="1120" t="s">
        <v>1685</v>
      </c>
      <c r="AZ54" s="1067" t="s">
        <v>1686</v>
      </c>
      <c r="BE54" s="1120">
        <v>2052</v>
      </c>
      <c r="BH54" s="1068" t="s">
        <v>1663</v>
      </c>
      <c r="BJ54" s="1217" t="s">
        <v>1634</v>
      </c>
      <c r="BL54" s="1217" t="s">
        <v>1634</v>
      </c>
    </row>
    <row customHeight="1" ht="11.25">
      <c r="A55" s="1074" t="s">
        <v>1687</v>
      </c>
      <c r="AX55" s="1120" t="s">
        <v>1688</v>
      </c>
      <c r="AZ55" s="1120" t="s">
        <v>1220</v>
      </c>
      <c r="BE55" s="1120">
        <v>2053</v>
      </c>
      <c r="BH55" s="1070" t="s">
        <v>22</v>
      </c>
      <c r="BJ55" s="1217" t="s">
        <v>1053</v>
      </c>
      <c r="BL55" s="1217" t="s">
        <v>1053</v>
      </c>
    </row>
    <row customHeight="1" ht="11.25">
      <c r="A56" s="1074" t="s">
        <v>1689</v>
      </c>
      <c r="D56" s="1118" t="s">
        <v>1690</v>
      </c>
      <c r="E56" s="1095" t="s">
        <v>98</v>
      </c>
      <c r="F56" s="1074" t="s">
        <v>1691</v>
      </c>
      <c r="AX56" s="1120" t="s">
        <v>1692</v>
      </c>
      <c r="AZ56" s="1120" t="s">
        <v>1248</v>
      </c>
      <c r="BE56" s="1120">
        <v>2054</v>
      </c>
      <c r="BH56" s="1070" t="s">
        <v>22</v>
      </c>
      <c r="BJ56" s="1217" t="s">
        <v>1641</v>
      </c>
      <c r="BL56" s="1217" t="s">
        <v>1641</v>
      </c>
    </row>
    <row customHeight="1" ht="11.25">
      <c r="A57" s="1074" t="s">
        <v>1693</v>
      </c>
      <c r="D57" s="1118" t="s">
        <v>1694</v>
      </c>
      <c r="E57" s="1095" t="s">
        <v>1695</v>
      </c>
      <c r="F57" s="1074" t="s">
        <v>1691</v>
      </c>
      <c r="AX57" s="1120" t="s">
        <v>1696</v>
      </c>
      <c r="AZ57" s="1120" t="s">
        <v>1283</v>
      </c>
      <c r="BE57" s="1120">
        <v>2055</v>
      </c>
      <c r="BJ57" s="1217" t="s">
        <v>1650</v>
      </c>
      <c r="BL57" s="1217" t="s">
        <v>1650</v>
      </c>
    </row>
    <row customHeight="1" ht="11.25">
      <c r="A58" s="1074" t="s">
        <v>1697</v>
      </c>
      <c r="D58" s="1118" t="s">
        <v>1698</v>
      </c>
      <c r="E58" s="1095" t="s">
        <v>98</v>
      </c>
      <c r="F58" s="1074" t="s">
        <v>1691</v>
      </c>
      <c r="AX58" s="1120" t="s">
        <v>1699</v>
      </c>
      <c r="BE58" s="1120">
        <v>2056</v>
      </c>
      <c r="BJ58" s="1217" t="s">
        <v>1654</v>
      </c>
      <c r="BL58" s="1217" t="s">
        <v>1654</v>
      </c>
    </row>
    <row customHeight="1" ht="11.25">
      <c r="A59" s="1074" t="s">
        <v>1700</v>
      </c>
      <c r="D59" s="1118" t="s">
        <v>136</v>
      </c>
      <c r="E59" s="1095" t="s">
        <v>1586</v>
      </c>
      <c r="F59" s="1074" t="s">
        <v>1701</v>
      </c>
      <c r="AX59" s="1120" t="s">
        <v>1702</v>
      </c>
      <c r="AZ59" s="1067" t="s">
        <v>1703</v>
      </c>
      <c r="BE59" s="1120">
        <v>2057</v>
      </c>
      <c r="BJ59" s="1217" t="s">
        <v>1657</v>
      </c>
      <c r="BL59" s="1217" t="s">
        <v>1657</v>
      </c>
    </row>
    <row customHeight="1" ht="11.25">
      <c r="A60" s="1074" t="s">
        <v>1704</v>
      </c>
      <c r="D60" s="1118" t="s">
        <v>1705</v>
      </c>
      <c r="E60" s="1095" t="s">
        <v>1586</v>
      </c>
      <c r="F60" s="1074" t="s">
        <v>1701</v>
      </c>
      <c r="AX60" s="1120" t="s">
        <v>1706</v>
      </c>
      <c r="AZ60" s="1120" t="s">
        <v>1221</v>
      </c>
      <c r="BE60" s="1120">
        <v>2058</v>
      </c>
      <c r="BJ60" s="1217" t="s">
        <v>1663</v>
      </c>
      <c r="BL60" s="1217" t="s">
        <v>1663</v>
      </c>
    </row>
    <row customHeight="1" ht="11.25">
      <c r="A61" s="1074" t="s">
        <v>1707</v>
      </c>
      <c r="D61" s="1118" t="s">
        <v>1708</v>
      </c>
      <c r="E61" s="1095" t="s">
        <v>1586</v>
      </c>
      <c r="F61" s="1074" t="s">
        <v>1701</v>
      </c>
      <c r="AX61" s="1120" t="s">
        <v>1709</v>
      </c>
      <c r="AZ61" s="1120" t="s">
        <v>1249</v>
      </c>
      <c r="BE61" s="1120">
        <v>2059</v>
      </c>
      <c r="BL61" s="1217" t="s">
        <v>1045</v>
      </c>
    </row>
    <row customHeight="1" ht="11.25">
      <c r="A62" s="1074" t="s">
        <v>1710</v>
      </c>
      <c r="D62" s="1118" t="s">
        <v>135</v>
      </c>
      <c r="E62" s="1095">
        <v>30</v>
      </c>
      <c r="F62" s="1074" t="s">
        <v>1701</v>
      </c>
      <c r="AZ62" s="1120" t="s">
        <v>1284</v>
      </c>
      <c r="BE62" s="1120">
        <v>2060</v>
      </c>
      <c r="BL62" s="1217" t="s">
        <v>1047</v>
      </c>
    </row>
    <row customHeight="1" ht="11.25">
      <c r="A63" s="1074" t="s">
        <v>1711</v>
      </c>
      <c r="D63" s="1118" t="s">
        <v>1712</v>
      </c>
      <c r="E63" s="1095">
        <v>30</v>
      </c>
      <c r="F63" s="1074" t="s">
        <v>1701</v>
      </c>
      <c r="AZ63" s="1120" t="s">
        <v>1316</v>
      </c>
      <c r="BE63" s="1120">
        <v>2061</v>
      </c>
    </row>
    <row customHeight="1" ht="11.25">
      <c r="A64" s="1074" t="s">
        <v>1713</v>
      </c>
      <c r="D64" s="1118" t="s">
        <v>1714</v>
      </c>
      <c r="E64" s="1095">
        <v>30</v>
      </c>
      <c r="F64" s="1074" t="s">
        <v>1701</v>
      </c>
      <c r="AZ64" s="1120" t="s">
        <v>1339</v>
      </c>
      <c r="BE64" s="1120">
        <v>2062</v>
      </c>
    </row>
    <row customHeight="1" ht="11.25">
      <c r="A65" s="1074" t="s">
        <v>1715</v>
      </c>
      <c r="D65" s="1074"/>
      <c r="BE65" s="1120">
        <v>2063</v>
      </c>
    </row>
    <row customHeight="1" ht="11.25">
      <c r="A66" s="1074" t="s">
        <v>1716</v>
      </c>
      <c r="AZ66" s="1067" t="s">
        <v>1717</v>
      </c>
      <c r="BE66" s="1120">
        <v>2064</v>
      </c>
    </row>
    <row customHeight="1" ht="11.25">
      <c r="A67" s="1074" t="s">
        <v>1718</v>
      </c>
      <c r="AZ67" s="1120" t="s">
        <v>1222</v>
      </c>
      <c r="BE67" s="1120">
        <v>2065</v>
      </c>
    </row>
    <row customHeight="1" ht="11.25">
      <c r="A68" s="1074" t="s">
        <v>1719</v>
      </c>
      <c r="AZ68" s="1120" t="s">
        <v>1250</v>
      </c>
      <c r="BE68" s="1120">
        <v>2066</v>
      </c>
      <c r="BH68" s="1067" t="s">
        <v>1720</v>
      </c>
      <c r="BJ68" s="1067" t="s">
        <v>1721</v>
      </c>
      <c r="BL68" s="1067" t="s">
        <v>1722</v>
      </c>
      <c r="BN68" s="1067" t="s">
        <v>1723</v>
      </c>
    </row>
    <row customHeight="1" ht="11.25">
      <c r="A69" s="1074" t="s">
        <v>1724</v>
      </c>
      <c r="AZ69" s="1120" t="s">
        <v>1285</v>
      </c>
      <c r="BE69" s="1120">
        <v>2067</v>
      </c>
      <c r="BH69" s="1068" t="s">
        <v>1725</v>
      </c>
      <c r="BI69" s="1117" t="s">
        <v>108</v>
      </c>
      <c r="BJ69" s="1068" t="s">
        <v>1726</v>
      </c>
      <c r="BK69" s="1117" t="s">
        <v>108</v>
      </c>
      <c r="BL69" s="1068" t="s">
        <v>1727</v>
      </c>
      <c r="BM69" s="1070" t="s">
        <v>108</v>
      </c>
      <c r="BN69" s="1068" t="s">
        <v>1728</v>
      </c>
    </row>
    <row customHeight="1" ht="11.25">
      <c r="A70" s="1074" t="s">
        <v>1729</v>
      </c>
      <c r="AZ70" s="1120" t="s">
        <v>1317</v>
      </c>
      <c r="BE70" s="1120">
        <v>2068</v>
      </c>
      <c r="BH70" s="1068" t="s">
        <v>1730</v>
      </c>
      <c r="BJ70" s="1068" t="s">
        <v>1731</v>
      </c>
      <c r="BL70" s="1068" t="s">
        <v>1732</v>
      </c>
      <c r="BN70" s="1068" t="s">
        <v>1733</v>
      </c>
    </row>
    <row customHeight="1" ht="11.25">
      <c r="A71" s="1074" t="s">
        <v>1734</v>
      </c>
      <c r="AZ71" s="1120" t="s">
        <v>1319</v>
      </c>
      <c r="BE71" s="1120">
        <v>2069</v>
      </c>
      <c r="BH71" s="1068" t="s">
        <v>1735</v>
      </c>
      <c r="BI71" s="1117" t="s">
        <v>89</v>
      </c>
      <c r="BJ71" s="1068" t="s">
        <v>1736</v>
      </c>
      <c r="BK71" s="1117" t="s">
        <v>89</v>
      </c>
      <c r="BL71" s="1068" t="s">
        <v>1737</v>
      </c>
      <c r="BM71" s="1070" t="s">
        <v>89</v>
      </c>
      <c r="BN71" s="1068" t="s">
        <v>1738</v>
      </c>
    </row>
    <row customHeight="1" ht="11.25">
      <c r="A72" s="1074" t="s">
        <v>16</v>
      </c>
      <c r="AZ72" s="1120" t="s">
        <v>19</v>
      </c>
      <c r="BE72" s="1120">
        <v>2070</v>
      </c>
      <c r="BH72" s="1068" t="s">
        <v>1739</v>
      </c>
      <c r="BJ72" s="1068" t="s">
        <v>1739</v>
      </c>
      <c r="BL72" s="1068" t="s">
        <v>1739</v>
      </c>
      <c r="BN72" s="1068" t="s">
        <v>1740</v>
      </c>
    </row>
    <row customHeight="1" ht="11.25">
      <c r="A73" s="1074" t="s">
        <v>1741</v>
      </c>
      <c r="BH73" s="1068" t="s">
        <v>1742</v>
      </c>
      <c r="BI73" s="1117" t="s">
        <v>98</v>
      </c>
      <c r="BJ73" s="1068" t="s">
        <v>1743</v>
      </c>
      <c r="BK73" s="1117" t="s">
        <v>98</v>
      </c>
      <c r="BL73" s="1068" t="s">
        <v>1744</v>
      </c>
      <c r="BM73" s="1070" t="s">
        <v>98</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1231</v>
      </c>
      <c r="BH76" s="1068" t="s">
        <v>1755</v>
      </c>
      <c r="BJ76" s="1068" t="s">
        <v>1756</v>
      </c>
      <c r="BL76" s="1068" t="s">
        <v>1757</v>
      </c>
    </row>
    <row customHeight="1" ht="11.25">
      <c r="A77" s="1074" t="s">
        <v>1758</v>
      </c>
      <c r="AZ77" s="1120" t="s">
        <v>1260</v>
      </c>
    </row>
    <row customHeight="1" ht="11.25">
      <c r="A78" s="1074" t="s">
        <v>1759</v>
      </c>
      <c r="AZ78" s="1120" t="s">
        <v>1292</v>
      </c>
    </row>
    <row customHeight="1" ht="11.25">
      <c r="A79" s="1074" t="s">
        <v>1760</v>
      </c>
      <c r="AZ79" s="1120" t="s">
        <v>1323</v>
      </c>
      <c r="BH79" s="1067" t="s">
        <v>1761</v>
      </c>
      <c r="BJ79" s="1067" t="s">
        <v>1762</v>
      </c>
      <c r="BL79" s="1067" t="s">
        <v>1763</v>
      </c>
    </row>
    <row customHeight="1" ht="11.25">
      <c r="A80" s="1074" t="s">
        <v>1764</v>
      </c>
      <c r="AZ80" s="1120" t="s">
        <v>1344</v>
      </c>
      <c r="BH80" s="1068" t="s">
        <v>1765</v>
      </c>
      <c r="BJ80" s="1068" t="s">
        <v>1766</v>
      </c>
      <c r="BL80" s="1068" t="s">
        <v>1767</v>
      </c>
    </row>
    <row customHeight="1" ht="11.25">
      <c r="A81" s="1074" t="s">
        <v>1768</v>
      </c>
      <c r="AZ81" s="1120" t="s">
        <v>1361</v>
      </c>
      <c r="BH81" s="1068" t="s">
        <v>1769</v>
      </c>
      <c r="BJ81" s="1068" t="s">
        <v>1770</v>
      </c>
      <c r="BL81" s="1068" t="s">
        <v>1771</v>
      </c>
    </row>
    <row customHeight="1" ht="11.25">
      <c r="A82" s="1074" t="s">
        <v>1772</v>
      </c>
      <c r="AZ82" s="1120" t="s">
        <v>1376</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1023</v>
      </c>
    </row>
    <row customHeight="1" ht="11.25">
      <c r="A91" s="1074" t="s">
        <v>1801</v>
      </c>
      <c r="AZ91" s="1120" t="s">
        <v>1059</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1422</v>
      </c>
      <c r="BL100" s="1068" t="s">
        <v>1422</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574</v>
      </c>
      <c r="BH108" s="1068" t="s">
        <v>1854</v>
      </c>
      <c r="BJ108" s="1068" t="s">
        <v>1855</v>
      </c>
      <c r="BL108" s="1068" t="s">
        <v>1508</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1218</v>
      </c>
    </row>
    <row customHeight="1" ht="11.25">
      <c r="AZ116" s="1901" t="s">
        <v>1843</v>
      </c>
      <c r="BA116" s="1902" t="s">
        <v>1844</v>
      </c>
      <c r="BH116" s="1068" t="s">
        <v>1246</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F1258-3308-9E98-8B66-249D312667D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119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87</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Муниципальное унитарное предприятие "Невельские коммунальные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1860</v>
      </c>
      <c r="F13" s="1521" t="s">
        <v>309</v>
      </c>
      <c r="G13" s="474"/>
      <c r="H13" s="1533"/>
      <c r="J13" s="455">
        <v>19</v>
      </c>
    </row>
    <row customHeight="1" ht="19.95">
      <c r="A14" s="502"/>
      <c r="B14" s="502"/>
      <c r="C14" s="457"/>
      <c r="D14" s="1523" t="s">
        <v>713</v>
      </c>
      <c r="E14" s="1524" t="s">
        <v>1861</v>
      </c>
      <c r="F14" s="1526"/>
      <c r="G14" s="1525" t="s">
        <v>1862</v>
      </c>
      <c r="H14" s="1533"/>
      <c r="J14" s="455">
        <v>19</v>
      </c>
    </row>
    <row customHeight="1" ht="19.95">
      <c r="A15" s="502"/>
      <c r="B15" s="502"/>
      <c r="C15" s="457"/>
      <c r="D15" s="1523" t="s">
        <v>310</v>
      </c>
      <c r="E15" s="1524" t="s">
        <v>1863</v>
      </c>
      <c r="F15" s="1526"/>
      <c r="G15" s="1525" t="s">
        <v>1864</v>
      </c>
      <c r="H15" s="1533"/>
      <c r="J15" s="455">
        <v>19</v>
      </c>
    </row>
    <row customHeight="1" ht="24">
      <c r="A16" s="502"/>
      <c r="B16" s="502"/>
      <c r="C16" s="457"/>
      <c r="D16" s="1523" t="s">
        <v>313</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90</v>
      </c>
      <c r="E18" s="1527" t="s">
        <v>1869</v>
      </c>
      <c r="F18" s="1526"/>
      <c r="G18" s="474" t="s">
        <v>1868</v>
      </c>
      <c r="H18" s="1533"/>
      <c r="I18" s="852"/>
      <c r="J18" s="455">
        <v>46</v>
      </c>
    </row>
    <row customHeight="1" ht="23.25">
      <c r="A19" s="502"/>
      <c r="B19" s="502"/>
      <c r="C19" s="457"/>
      <c r="D19" s="1520" t="s">
        <v>98</v>
      </c>
      <c r="E19" s="1527" t="s">
        <v>1870</v>
      </c>
      <c r="F19" s="1521" t="s">
        <v>309</v>
      </c>
      <c r="G19" s="2471" t="s">
        <v>1871</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91</v>
      </c>
      <c r="E22" s="474" t="s">
        <v>1872</v>
      </c>
      <c r="F22" s="1526"/>
      <c r="G22" s="474" t="s">
        <v>1873</v>
      </c>
      <c r="H22" s="1532"/>
      <c r="J22" s="501">
        <v>25</v>
      </c>
    </row>
    <row s="501" customFormat="1" customHeight="1" ht="19.95">
      <c r="A23" s="502"/>
      <c r="B23" s="502"/>
      <c r="C23" s="502"/>
      <c r="D23" s="1520" t="s">
        <v>92</v>
      </c>
      <c r="E23" s="1527" t="s">
        <v>1874</v>
      </c>
      <c r="F23" s="1531"/>
      <c r="G23" s="474" t="s">
        <v>1875</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EE931-67B8-D888-AFA8-C6B12A9781A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119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87</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1BEB8-69B7-A1D1-2CB8-F661C6B2C3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119</v>
      </c>
      <c r="E2" s="1889"/>
      <c r="F2" s="1892" t="str">
        <f>IF(ROIV_INFO_NAME="","",ROIV_INFO_NAME)</f>
        <v>Муниципальное унитарное предприятие "Невельские коммунальные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"Невельские коммунальные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4DB0F-8208-3338-4E78-E9517B04750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119</v>
      </c>
      <c r="E2" s="1904"/>
      <c r="F2" s="1906" t="str">
        <f>IF(ROIV_INFO_NAME="","",ROIV_INFO_NAME)</f>
        <v>Муниципальное унитарное предприятие "Невельские коммунальные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87</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"Невельские коммунальные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2F7A8-6378-28C1-6E03-37A7BEB1A30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119</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119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87</v>
      </c>
      <c r="F11" s="2492" t="s">
        <v>307</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79C38-B49B-7758-99E5-0C29103FE4E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87</v>
      </c>
      <c r="E9" s="2209" t="s">
        <v>1894</v>
      </c>
      <c r="F9" s="2209"/>
      <c r="G9" s="2209"/>
      <c r="H9" s="2209"/>
      <c r="I9" s="2209"/>
      <c r="M9" s="121">
        <v>28</v>
      </c>
    </row>
    <row customHeight="1" ht="24">
      <c r="D10" s="2209"/>
      <c r="E10" s="127" t="s">
        <v>1895</v>
      </c>
      <c r="F10" s="127" t="s">
        <v>1896</v>
      </c>
      <c r="G10" s="127" t="s">
        <v>1897</v>
      </c>
      <c r="H10" s="127" t="s">
        <v>393</v>
      </c>
      <c r="I10" s="2209"/>
      <c r="M10" s="121">
        <v>23</v>
      </c>
    </row>
    <row customHeight="1" ht="12" hidden="1">
      <c r="D11" s="87" t="s">
        <v>108</v>
      </c>
      <c r="E11" s="87" t="s">
        <v>90</v>
      </c>
      <c r="F11" s="87" t="s">
        <v>98</v>
      </c>
      <c r="G11" s="87" t="s">
        <v>91</v>
      </c>
      <c r="H11" s="87" t="s">
        <v>92</v>
      </c>
      <c r="I11" s="87" t="s">
        <v>110</v>
      </c>
      <c r="M11" s="121">
        <v>0</v>
      </c>
    </row>
    <row s="1823" customFormat="1" customHeight="1" ht="26.25">
      <c r="A12" s="145" t="s">
        <v>89</v>
      </c>
      <c r="B12" s="125" t="s">
        <v>22</v>
      </c>
      <c r="C12" s="126"/>
      <c r="D12" s="128" t="s">
        <v>108</v>
      </c>
      <c r="E12" s="381"/>
      <c r="F12" s="381"/>
      <c r="G12" s="1734" t="s">
        <v>22</v>
      </c>
      <c r="H12" s="382"/>
      <c r="I12" s="2169" t="s">
        <v>1898</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CAE58-B898-AF93-43DD-4EECEB0FCC1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87</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BB508-15FF-25F8-885D-7728F4DBC36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87</v>
      </c>
      <c r="E9" s="108" t="s">
        <v>290</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1902</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F5128-6318-15F8-BCD8-08285F0BA14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A1E38-CAC3-3228-7F39-C6B22EA39EB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119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119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119</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119</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119</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22</v>
      </c>
      <c r="G48" s="474"/>
      <c r="H48" s="475"/>
      <c r="I48" s="852"/>
    </row>
    <row s="455" customFormat="1" customHeight="1" ht="22.5">
      <c r="A49" s="2202"/>
      <c r="B49" s="502"/>
      <c r="C49" s="2213"/>
      <c r="D49" s="440" t="str">
        <f>D47&amp;".2"</f>
        <v>5.1.2</v>
      </c>
      <c r="E49" s="439" t="s">
        <v>320</v>
      </c>
      <c r="F49" s="1732" t="s">
        <v>22</v>
      </c>
      <c r="G49" s="444" t="s">
        <v>321</v>
      </c>
      <c r="H49" s="475"/>
      <c r="I49" s="852"/>
    </row>
    <row s="455" customFormat="1" customHeight="1" ht="22.5">
      <c r="A50" s="2202"/>
      <c r="B50" s="502"/>
      <c r="C50" s="2213"/>
      <c r="D50" s="440" t="str">
        <f>D47&amp;".3"</f>
        <v>5.1.3</v>
      </c>
      <c r="E50" s="439" t="s">
        <v>322</v>
      </c>
      <c r="F50" s="1977" t="s">
        <v>22</v>
      </c>
      <c r="G50" s="474"/>
      <c r="H50" s="475"/>
      <c r="I50" s="852"/>
    </row>
    <row s="455" customFormat="1" customHeight="1" ht="22.5">
      <c r="A51" s="2202"/>
      <c r="B51" s="502"/>
      <c r="C51" s="2213"/>
      <c r="D51" s="440" t="str">
        <f>D47&amp;".4"</f>
        <v>5.1.4</v>
      </c>
      <c r="E51" s="439" t="s">
        <v>323</v>
      </c>
      <c r="F51" s="1977" t="s">
        <v>22</v>
      </c>
      <c r="G51" s="444" t="s">
        <v>324</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395</v>
      </c>
      <c r="Q56" s="516" t="s">
        <v>396</v>
      </c>
      <c r="R56" s="517" t="s">
        <v>397</v>
      </c>
      <c r="S56" s="1636" t="s">
        <v>398</v>
      </c>
      <c r="T56" s="1636"/>
      <c r="U56" s="1636"/>
      <c r="V56" s="1636"/>
    </row>
    <row r="58" s="1815" customFormat="1" customHeight="1" ht="11.25">
      <c r="A58" s="1815" t="s">
        <v>1920</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1921</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hidden="1">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108</v>
      </c>
      <c r="G139" s="2575" t="s">
        <v>22</v>
      </c>
      <c r="H139" s="289"/>
      <c r="I139" s="637" t="s">
        <v>108</v>
      </c>
      <c r="J139" s="1807" t="s">
        <v>1939</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EADD1-CDB8-ED7B-FE38-D5E2960E4F7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812</v>
      </c>
      <c r="E1" s="980" t="s">
        <v>858</v>
      </c>
      <c r="F1" s="980" t="s">
        <v>911</v>
      </c>
      <c r="G1" s="980" t="s">
        <v>898</v>
      </c>
      <c r="H1" s="980" t="s">
        <v>1624</v>
      </c>
    </row>
    <row customHeight="1" ht="9">
      <c r="A2" s="983" t="s">
        <v>1950</v>
      </c>
      <c r="B2" s="983"/>
      <c r="C2" s="984" t="str">
        <f>INDEX(TEMPLATE_NUMBER_FORM_LIST,MATCH(TEMPLATE_SPHERE,TEMPLATE_SPHERE_LIST,0))</f>
        <v>10</v>
      </c>
      <c r="D2" s="983" t="s">
        <v>1473</v>
      </c>
      <c r="E2" s="983" t="s">
        <v>154</v>
      </c>
      <c r="F2" s="985" t="s">
        <v>154</v>
      </c>
      <c r="G2" s="983" t="s">
        <v>154</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1952</v>
      </c>
      <c r="B4" s="846" t="s">
        <v>109</v>
      </c>
      <c r="C4" s="984" t="str">
        <f>IF(TEMPLATE_SPHERE="HEAT",D4,IF(TEMPLATE_SPHERE="TKO",H4,E4))</f>
        <v>Форма 1. Информация об организации, осуществляющей водоотведение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1954</v>
      </c>
    </row>
    <row customHeight="1" ht="117">
      <c r="A5" s="846" t="s">
        <v>1955</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1957</v>
      </c>
    </row>
    <row customHeight="1" ht="90">
      <c r="A6" s="846" t="s">
        <v>1958</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1959</v>
      </c>
      <c r="B7" s="846" t="s">
        <v>98</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1960</v>
      </c>
      <c r="E7" s="846" t="s">
        <v>1961</v>
      </c>
      <c r="F7" s="986"/>
      <c r="G7" s="986"/>
      <c r="H7" s="986"/>
    </row>
    <row customHeight="1" ht="108">
      <c r="A8" s="846" t="s">
        <v>1962</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1160</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2009</v>
      </c>
      <c r="B31" s="846"/>
      <c r="C31" s="984" t="str">
        <f>IF(TEMPLATE_SPHERE="HEAT",D31,IF(TEMPLATE_SPHERE="TKO",H31,E31))</f>
        <v>Форма 1. Информация об организации, осуществляющей водоотведение (общая информация)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2011</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026E22-7DA8-80D3-7598-205E8729DFE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812</v>
      </c>
      <c r="D2" s="841" t="s">
        <v>858</v>
      </c>
      <c r="E2" s="841" t="s">
        <v>911</v>
      </c>
      <c r="F2" s="841" t="s">
        <v>898</v>
      </c>
      <c r="G2" s="841" t="s">
        <v>1624</v>
      </c>
      <c r="H2" s="843"/>
      <c r="I2" s="843"/>
      <c r="J2" s="843"/>
      <c r="K2" s="843"/>
      <c r="L2" s="843"/>
      <c r="M2" s="843"/>
      <c r="N2" s="843"/>
      <c r="O2" s="841" t="s">
        <v>812</v>
      </c>
      <c r="P2" s="841" t="s">
        <v>858</v>
      </c>
      <c r="Q2" s="841" t="s">
        <v>898</v>
      </c>
      <c r="R2" s="841" t="s">
        <v>911</v>
      </c>
      <c r="S2" s="841" t="s">
        <v>1624</v>
      </c>
      <c r="T2" s="841" t="s">
        <v>812</v>
      </c>
      <c r="U2" s="841" t="s">
        <v>858</v>
      </c>
      <c r="V2" s="841" t="s">
        <v>898</v>
      </c>
      <c r="W2" s="841" t="s">
        <v>911</v>
      </c>
      <c r="X2" s="841" t="s">
        <v>1624</v>
      </c>
      <c r="Y2" s="841"/>
      <c r="Z2" s="841" t="s">
        <v>812</v>
      </c>
      <c r="AA2" s="850" t="s">
        <v>858</v>
      </c>
      <c r="AB2" s="841" t="s">
        <v>898</v>
      </c>
      <c r="AC2" s="841" t="s">
        <v>911</v>
      </c>
      <c r="AD2" s="841" t="s">
        <v>1624</v>
      </c>
    </row>
    <row customHeight="1" ht="162">
      <c r="A3" s="845" t="s">
        <v>27</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1656</v>
      </c>
      <c r="F11" s="2599" t="s">
        <v>2025</v>
      </c>
      <c r="G11" s="2599"/>
      <c r="H11" s="898" t="s">
        <v>2026</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713</v>
      </c>
      <c r="P20" s="957" t="s">
        <v>713</v>
      </c>
      <c r="Q20" s="957" t="s">
        <v>713</v>
      </c>
      <c r="R20" s="957" t="s">
        <v>713</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740</v>
      </c>
      <c r="R25" s="957" t="s">
        <v>310</v>
      </c>
      <c r="S25" s="957"/>
      <c r="T25" s="964" t="s">
        <v>2063</v>
      </c>
      <c r="U25" s="846" t="s">
        <v>2063</v>
      </c>
      <c r="V25" s="846" t="s">
        <v>2063</v>
      </c>
      <c r="W25" s="846" t="s">
        <v>2063</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729</v>
      </c>
      <c r="P26" s="957" t="s">
        <v>723</v>
      </c>
      <c r="Q26" s="957" t="s">
        <v>2064</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2065</v>
      </c>
      <c r="V26" s="964" t="s">
        <v>2065</v>
      </c>
      <c r="W26" s="964" t="s">
        <v>2065</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731</v>
      </c>
      <c r="P27" s="957" t="s">
        <v>725</v>
      </c>
      <c r="Q27" s="957" t="s">
        <v>2066</v>
      </c>
      <c r="R27" s="957" t="s">
        <v>725</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733</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740</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742</v>
      </c>
      <c r="P30" s="957" t="s">
        <v>733</v>
      </c>
      <c r="Q30" s="957" t="s">
        <v>742</v>
      </c>
      <c r="R30" s="957" t="s">
        <v>733</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2073</v>
      </c>
      <c r="P31" s="957" t="s">
        <v>736</v>
      </c>
      <c r="Q31" s="957" t="s">
        <v>2073</v>
      </c>
      <c r="R31" s="957" t="s">
        <v>736</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738</v>
      </c>
      <c r="Q32" s="957" t="s">
        <v>2076</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750</v>
      </c>
      <c r="P39" s="957" t="s">
        <v>744</v>
      </c>
      <c r="Q39" s="957" t="s">
        <v>750</v>
      </c>
      <c r="R39" s="957" t="s">
        <v>744</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746</v>
      </c>
      <c r="Q40" s="957" t="s">
        <v>2099</v>
      </c>
      <c r="R40" s="957" t="s">
        <v>746</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2110</v>
      </c>
      <c r="P43" s="957" t="s">
        <v>750</v>
      </c>
      <c r="Q43" s="957" t="s">
        <v>2110</v>
      </c>
      <c r="R43" s="957" t="s">
        <v>750</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2142</v>
      </c>
      <c r="U52" s="843" t="s">
        <v>2143</v>
      </c>
      <c r="V52" s="843" t="s">
        <v>2144</v>
      </c>
      <c r="W52" s="843" t="s">
        <v>2145</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327</v>
      </c>
      <c r="Q53" s="957" t="s">
        <v>327</v>
      </c>
      <c r="R53" s="957" t="s">
        <v>327</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98</v>
      </c>
      <c r="P54" s="957" t="s">
        <v>90</v>
      </c>
      <c r="Q54" s="957" t="s">
        <v>90</v>
      </c>
      <c r="R54" s="957" t="s">
        <v>90</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2149</v>
      </c>
      <c r="V56" s="843" t="s">
        <v>2149</v>
      </c>
      <c r="W56" s="843" t="s">
        <v>2149</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2151</v>
      </c>
      <c r="V57" s="843" t="s">
        <v>2151</v>
      </c>
      <c r="W57" s="843" t="s">
        <v>2151</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98</v>
      </c>
      <c r="Q59" s="957" t="s">
        <v>98</v>
      </c>
      <c r="R59" s="957" t="s">
        <v>98</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634</v>
      </c>
      <c r="U60" s="843" t="s">
        <v>634</v>
      </c>
      <c r="V60" s="843" t="s">
        <v>634</v>
      </c>
      <c r="W60" s="843" t="s">
        <v>634</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110</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153</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154</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155</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153</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154</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155</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110</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153</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639</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153</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154</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155</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156</v>
      </c>
      <c r="P88" s="957"/>
      <c r="Q88" s="957"/>
      <c r="R88" s="957"/>
      <c r="S88" s="957"/>
      <c r="T88" s="843" t="s">
        <v>671</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157</v>
      </c>
      <c r="P89" s="957" t="s">
        <v>156</v>
      </c>
      <c r="Q89" s="957" t="s">
        <v>156</v>
      </c>
      <c r="R89" s="957" t="s">
        <v>154</v>
      </c>
      <c r="S89" s="957"/>
      <c r="T89" s="843" t="s">
        <v>679</v>
      </c>
      <c r="U89" s="843" t="s">
        <v>679</v>
      </c>
      <c r="V89" s="843" t="s">
        <v>679</v>
      </c>
      <c r="W89" s="843" t="s">
        <v>679</v>
      </c>
      <c r="X89" s="843"/>
      <c r="Y89" s="1000"/>
      <c r="Z89" s="846"/>
      <c r="AA89" s="849"/>
      <c r="AB89" s="846"/>
      <c r="AC89" s="846"/>
      <c r="AD89" s="846"/>
    </row>
    <row customHeight="1" ht="27">
      <c r="A90" s="845"/>
      <c r="B90" s="899">
        <v>73</v>
      </c>
      <c r="C90" s="843" t="s">
        <v>2204</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158</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157</v>
      </c>
      <c r="Q91" s="957" t="s">
        <v>157</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158</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1467</v>
      </c>
      <c r="P95" s="957"/>
      <c r="Q95" s="957"/>
      <c r="R95" s="957"/>
      <c r="S95" s="957"/>
      <c r="T95" s="843" t="s">
        <v>2213</v>
      </c>
      <c r="U95" s="843"/>
      <c r="V95" s="843"/>
      <c r="W95" s="843"/>
      <c r="X95" s="843"/>
      <c r="Y95" s="1000"/>
      <c r="Z95" s="846"/>
      <c r="AA95" s="849"/>
      <c r="AB95" s="846"/>
      <c r="AC95" s="846"/>
      <c r="AD95" s="846"/>
    </row>
    <row customHeight="1" ht="99">
      <c r="A96" s="845"/>
      <c r="B96" s="899">
        <v>79</v>
      </c>
      <c r="C96" s="843" t="s">
        <v>1153</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1473</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1485</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1499</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1511</v>
      </c>
      <c r="P99" s="957"/>
      <c r="Q99" s="957"/>
      <c r="R99" s="957"/>
      <c r="S99" s="957"/>
      <c r="T99" s="843" t="s">
        <v>2222</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2223</v>
      </c>
      <c r="P100" s="957"/>
      <c r="Q100" s="957"/>
      <c r="R100" s="957"/>
      <c r="S100" s="957"/>
      <c r="T100" s="843" t="s">
        <v>2224</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2225</v>
      </c>
      <c r="P101" s="957"/>
      <c r="Q101" s="957"/>
      <c r="R101" s="957"/>
      <c r="S101" s="957"/>
      <c r="T101" s="843" t="s">
        <v>2226</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2227</v>
      </c>
      <c r="D148" s="843" t="s">
        <v>1567</v>
      </c>
      <c r="E148" s="843" t="s">
        <v>1667</v>
      </c>
      <c r="F148" s="843" t="s">
        <v>2228</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442E8-E759-8B45-0C4C-C34E913E32A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"Невельские коммунальные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87</v>
      </c>
      <c r="M15" s="2209" t="s">
        <v>431</v>
      </c>
      <c r="N15" s="301"/>
      <c r="O15" s="2274" t="s">
        <v>2232</v>
      </c>
      <c r="P15" s="2275"/>
      <c r="Q15" s="2275"/>
      <c r="R15" s="2275"/>
      <c r="S15" s="2275"/>
      <c r="T15" s="2275"/>
      <c r="U15" s="2276"/>
      <c r="V15" s="2277" t="s">
        <v>433</v>
      </c>
      <c r="W15" s="2280" t="s">
        <v>1150</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139</v>
      </c>
      <c r="B17" s="1370" t="s">
        <v>140</v>
      </c>
      <c r="C17" s="1370" t="s">
        <v>141</v>
      </c>
      <c r="D17" s="1370" t="s">
        <v>142</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128</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413</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91868-284C-32AA-F598-855A401A46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99C07-46E8-5647-5948-641CFF9959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CE27B-4251-9198-40C8-2B0E1BAD3F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8E058-AE58-D179-94D4-A0183B10ED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E11A8-9EA8-E09E-81D8-7D1B5A7D0C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BE8A8-CF08-DCC1-0308-FECC1D90FF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53C8F-34D8-40F7-B178-C05633E323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84031-AE28-9888-A248-15D74DE94F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F7D2D-F3C7-FC21-CBA3-7DD2D82B528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27</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2004</v>
      </c>
      <c r="D5" s="2625" t="s">
        <v>2241</v>
      </c>
      <c r="E5" s="836"/>
    </row>
    <row s="1850" customFormat="1" customHeight="1" ht="11.25">
      <c r="A6" s="2626"/>
      <c r="B6" s="766" t="s">
        <v>1669</v>
      </c>
      <c r="C6" s="753"/>
      <c r="D6" s="764"/>
      <c r="E6" s="836"/>
    </row>
    <row customHeight="1" ht="11.25">
      <c r="A7" s="2627"/>
      <c r="B7" s="766" t="s">
        <v>1677</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2BF78-DEC7-E586-3AD8-CB7FA01A3A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0D408-4148-DF52-5E58-5B9B562A09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42C22-3858-40CC-5385-9E749AF4CC26}" mc:Ignorable="x14ac xr xr2 xr3">
  <sheetPr>
    <tabColor rgb="FFFFCC99"/>
  </sheetPr>
  <dimension ref="A1:I27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2252</v>
      </c>
      <c r="D2" s="1850" t="s">
        <v>2253</v>
      </c>
      <c r="E2" s="1850" t="s">
        <v>2254</v>
      </c>
      <c r="F2" s="1850" t="s">
        <v>2255</v>
      </c>
      <c r="G2" s="1850" t="s">
        <v>22</v>
      </c>
      <c r="H2" s="1850" t="s">
        <v>22</v>
      </c>
      <c r="I2" s="1850" t="s">
        <v>812</v>
      </c>
    </row>
    <row customHeight="1" ht="11.25">
      <c r="A3" s="1850" t="s">
        <v>2251</v>
      </c>
      <c r="B3" s="1850" t="s">
        <v>16</v>
      </c>
      <c r="C3" s="1850" t="s">
        <v>2256</v>
      </c>
      <c r="D3" s="1850" t="s">
        <v>2257</v>
      </c>
      <c r="E3" s="1850" t="s">
        <v>2258</v>
      </c>
      <c r="F3" s="1850" t="s">
        <v>2259</v>
      </c>
      <c r="G3" s="1850" t="s">
        <v>22</v>
      </c>
      <c r="H3" s="1850" t="s">
        <v>22</v>
      </c>
      <c r="I3" s="1850" t="s">
        <v>812</v>
      </c>
    </row>
    <row customHeight="1" ht="11.25">
      <c r="A4" s="1850" t="s">
        <v>2251</v>
      </c>
      <c r="B4" s="1850" t="s">
        <v>16</v>
      </c>
      <c r="C4" s="1850" t="s">
        <v>2260</v>
      </c>
      <c r="D4" s="1850" t="s">
        <v>2261</v>
      </c>
      <c r="E4" s="1850" t="s">
        <v>2262</v>
      </c>
      <c r="F4" s="1850" t="s">
        <v>2263</v>
      </c>
      <c r="G4" s="1850" t="s">
        <v>22</v>
      </c>
      <c r="H4" s="1850" t="s">
        <v>22</v>
      </c>
      <c r="I4" s="1850" t="s">
        <v>812</v>
      </c>
    </row>
    <row customHeight="1" ht="11.25">
      <c r="A5" s="1850" t="s">
        <v>2251</v>
      </c>
      <c r="B5" s="1850" t="s">
        <v>16</v>
      </c>
      <c r="C5" s="1850" t="s">
        <v>2264</v>
      </c>
      <c r="D5" s="1850" t="s">
        <v>2265</v>
      </c>
      <c r="E5" s="1850" t="s">
        <v>2266</v>
      </c>
      <c r="F5" s="1850" t="s">
        <v>2263</v>
      </c>
      <c r="G5" s="1850" t="s">
        <v>22</v>
      </c>
      <c r="H5" s="1850" t="s">
        <v>22</v>
      </c>
      <c r="I5" s="1850" t="s">
        <v>812</v>
      </c>
    </row>
    <row customHeight="1" ht="11.25">
      <c r="A6" s="1850" t="s">
        <v>2251</v>
      </c>
      <c r="B6" s="1850" t="s">
        <v>16</v>
      </c>
      <c r="C6" s="1850" t="s">
        <v>2267</v>
      </c>
      <c r="D6" s="1850" t="s">
        <v>2268</v>
      </c>
      <c r="E6" s="1850" t="s">
        <v>2269</v>
      </c>
      <c r="F6" s="1850" t="s">
        <v>2270</v>
      </c>
      <c r="G6" s="1850" t="s">
        <v>22</v>
      </c>
      <c r="H6" s="1850" t="s">
        <v>22</v>
      </c>
      <c r="I6" s="1850" t="s">
        <v>812</v>
      </c>
    </row>
    <row customHeight="1" ht="11.25">
      <c r="A7" s="1850" t="s">
        <v>2251</v>
      </c>
      <c r="B7" s="1850" t="s">
        <v>16</v>
      </c>
      <c r="C7" s="1850" t="s">
        <v>2271</v>
      </c>
      <c r="D7" s="1850" t="s">
        <v>2272</v>
      </c>
      <c r="E7" s="1850" t="s">
        <v>2273</v>
      </c>
      <c r="F7" s="1850" t="s">
        <v>2274</v>
      </c>
      <c r="G7" s="1850" t="s">
        <v>22</v>
      </c>
      <c r="H7" s="1850" t="s">
        <v>22</v>
      </c>
      <c r="I7" s="1850" t="s">
        <v>812</v>
      </c>
    </row>
    <row customHeight="1" ht="11.25">
      <c r="A8" s="1850" t="s">
        <v>2251</v>
      </c>
      <c r="B8" s="1850" t="s">
        <v>16</v>
      </c>
      <c r="C8" s="1850" t="s">
        <v>2275</v>
      </c>
      <c r="D8" s="1850" t="s">
        <v>2276</v>
      </c>
      <c r="E8" s="1850" t="s">
        <v>2277</v>
      </c>
      <c r="F8" s="1850" t="s">
        <v>2278</v>
      </c>
      <c r="G8" s="1850" t="s">
        <v>22</v>
      </c>
      <c r="H8" s="1850" t="s">
        <v>22</v>
      </c>
      <c r="I8" s="1850" t="s">
        <v>812</v>
      </c>
    </row>
    <row customHeight="1" ht="11.25">
      <c r="A9" s="1850" t="s">
        <v>2251</v>
      </c>
      <c r="B9" s="1850" t="s">
        <v>16</v>
      </c>
      <c r="C9" s="1850" t="s">
        <v>2279</v>
      </c>
      <c r="D9" s="1850" t="s">
        <v>2280</v>
      </c>
      <c r="E9" s="1850" t="s">
        <v>2281</v>
      </c>
      <c r="F9" s="1850" t="s">
        <v>2255</v>
      </c>
      <c r="G9" s="1850" t="s">
        <v>22</v>
      </c>
      <c r="H9" s="1850" t="s">
        <v>22</v>
      </c>
      <c r="I9" s="1850" t="s">
        <v>812</v>
      </c>
    </row>
    <row customHeight="1" ht="11.25">
      <c r="A10" s="1850" t="s">
        <v>2251</v>
      </c>
      <c r="B10" s="1850" t="s">
        <v>16</v>
      </c>
      <c r="C10" s="1850" t="s">
        <v>2282</v>
      </c>
      <c r="D10" s="1850" t="s">
        <v>2283</v>
      </c>
      <c r="E10" s="1850" t="s">
        <v>2284</v>
      </c>
      <c r="F10" s="1850" t="s">
        <v>2285</v>
      </c>
      <c r="G10" s="1850" t="s">
        <v>22</v>
      </c>
      <c r="H10" s="1850" t="s">
        <v>22</v>
      </c>
      <c r="I10" s="1850" t="s">
        <v>812</v>
      </c>
    </row>
    <row customHeight="1" ht="11.25">
      <c r="A11" s="1850" t="s">
        <v>2251</v>
      </c>
      <c r="B11" s="1850" t="s">
        <v>16</v>
      </c>
      <c r="C11" s="1850" t="s">
        <v>2286</v>
      </c>
      <c r="D11" s="1850" t="s">
        <v>2287</v>
      </c>
      <c r="E11" s="1850" t="s">
        <v>2288</v>
      </c>
      <c r="F11" s="1850" t="s">
        <v>2255</v>
      </c>
      <c r="G11" s="1850" t="s">
        <v>22</v>
      </c>
      <c r="H11" s="1850" t="s">
        <v>22</v>
      </c>
      <c r="I11" s="1850" t="s">
        <v>812</v>
      </c>
    </row>
    <row customHeight="1" ht="11.25">
      <c r="A12" s="1850" t="s">
        <v>2251</v>
      </c>
      <c r="B12" s="1850" t="s">
        <v>16</v>
      </c>
      <c r="C12" s="1850" t="s">
        <v>2289</v>
      </c>
      <c r="D12" s="1850" t="s">
        <v>2290</v>
      </c>
      <c r="E12" s="1850" t="s">
        <v>2291</v>
      </c>
      <c r="F12" s="1850" t="s">
        <v>2270</v>
      </c>
      <c r="G12" s="1850" t="s">
        <v>2292</v>
      </c>
      <c r="H12" s="1850" t="s">
        <v>22</v>
      </c>
      <c r="I12" s="1850" t="s">
        <v>812</v>
      </c>
    </row>
    <row customHeight="1" ht="11.25">
      <c r="A13" s="1850" t="s">
        <v>2251</v>
      </c>
      <c r="B13" s="1850" t="s">
        <v>16</v>
      </c>
      <c r="C13" s="1850" t="s">
        <v>2293</v>
      </c>
      <c r="D13" s="1850" t="s">
        <v>2294</v>
      </c>
      <c r="E13" s="1850" t="s">
        <v>2295</v>
      </c>
      <c r="F13" s="1850" t="s">
        <v>2296</v>
      </c>
      <c r="G13" s="1850" t="s">
        <v>22</v>
      </c>
      <c r="H13" s="1850" t="s">
        <v>22</v>
      </c>
      <c r="I13" s="1850" t="s">
        <v>812</v>
      </c>
    </row>
    <row customHeight="1" ht="11.25">
      <c r="A14" s="1850" t="s">
        <v>2251</v>
      </c>
      <c r="B14" s="1850" t="s">
        <v>16</v>
      </c>
      <c r="C14" s="1850" t="s">
        <v>2297</v>
      </c>
      <c r="D14" s="1850" t="s">
        <v>2298</v>
      </c>
      <c r="E14" s="1850" t="s">
        <v>2299</v>
      </c>
      <c r="F14" s="1850" t="s">
        <v>2296</v>
      </c>
      <c r="G14" s="1850" t="s">
        <v>22</v>
      </c>
      <c r="H14" s="1850" t="s">
        <v>22</v>
      </c>
      <c r="I14" s="1850" t="s">
        <v>812</v>
      </c>
    </row>
    <row customHeight="1" ht="11.25">
      <c r="A15" s="1850" t="s">
        <v>2251</v>
      </c>
      <c r="B15" s="1850" t="s">
        <v>16</v>
      </c>
      <c r="C15" s="1850" t="s">
        <v>2300</v>
      </c>
      <c r="D15" s="1850" t="s">
        <v>2301</v>
      </c>
      <c r="E15" s="1850" t="s">
        <v>2302</v>
      </c>
      <c r="F15" s="1850" t="s">
        <v>2303</v>
      </c>
      <c r="G15" s="1850" t="s">
        <v>22</v>
      </c>
      <c r="H15" s="1850" t="s">
        <v>22</v>
      </c>
      <c r="I15" s="1850" t="s">
        <v>812</v>
      </c>
    </row>
    <row customHeight="1" ht="11.25">
      <c r="A16" s="1850" t="s">
        <v>2251</v>
      </c>
      <c r="B16" s="1850" t="s">
        <v>16</v>
      </c>
      <c r="C16" s="1850" t="s">
        <v>2304</v>
      </c>
      <c r="D16" s="1850" t="s">
        <v>2305</v>
      </c>
      <c r="E16" s="1850" t="s">
        <v>2306</v>
      </c>
      <c r="F16" s="1850" t="s">
        <v>2307</v>
      </c>
      <c r="G16" s="1850" t="s">
        <v>22</v>
      </c>
      <c r="H16" s="1850" t="s">
        <v>22</v>
      </c>
      <c r="I16" s="1850" t="s">
        <v>812</v>
      </c>
    </row>
    <row customHeight="1" ht="11.25">
      <c r="A17" s="1850" t="s">
        <v>2251</v>
      </c>
      <c r="B17" s="1850" t="s">
        <v>16</v>
      </c>
      <c r="C17" s="1850" t="s">
        <v>2308</v>
      </c>
      <c r="D17" s="1850" t="s">
        <v>2309</v>
      </c>
      <c r="E17" s="1850" t="s">
        <v>2310</v>
      </c>
      <c r="F17" s="1850" t="s">
        <v>2311</v>
      </c>
      <c r="G17" s="1850" t="s">
        <v>22</v>
      </c>
      <c r="H17" s="1850" t="s">
        <v>22</v>
      </c>
      <c r="I17" s="1850" t="s">
        <v>812</v>
      </c>
    </row>
    <row customHeight="1" ht="11.25">
      <c r="A18" s="1850" t="s">
        <v>2251</v>
      </c>
      <c r="B18" s="1850" t="s">
        <v>16</v>
      </c>
      <c r="C18" s="1850" t="s">
        <v>2312</v>
      </c>
      <c r="D18" s="1850" t="s">
        <v>2313</v>
      </c>
      <c r="E18" s="1850" t="s">
        <v>2314</v>
      </c>
      <c r="F18" s="1850" t="s">
        <v>2255</v>
      </c>
      <c r="G18" s="1850" t="s">
        <v>22</v>
      </c>
      <c r="H18" s="1850" t="s">
        <v>22</v>
      </c>
      <c r="I18" s="1850" t="s">
        <v>812</v>
      </c>
    </row>
    <row customHeight="1" ht="11.25">
      <c r="A19" s="1850" t="s">
        <v>2251</v>
      </c>
      <c r="B19" s="1850" t="s">
        <v>16</v>
      </c>
      <c r="C19" s="1850" t="s">
        <v>2315</v>
      </c>
      <c r="D19" s="1850" t="s">
        <v>2316</v>
      </c>
      <c r="E19" s="1850" t="s">
        <v>2317</v>
      </c>
      <c r="F19" s="1850" t="s">
        <v>2318</v>
      </c>
      <c r="G19" s="1850" t="s">
        <v>2319</v>
      </c>
      <c r="H19" s="1850" t="s">
        <v>22</v>
      </c>
      <c r="I19" s="1850" t="s">
        <v>812</v>
      </c>
    </row>
    <row customHeight="1" ht="11.25">
      <c r="A20" s="1850" t="s">
        <v>2251</v>
      </c>
      <c r="B20" s="1850" t="s">
        <v>16</v>
      </c>
      <c r="C20" s="1850" t="s">
        <v>2320</v>
      </c>
      <c r="D20" s="1850" t="s">
        <v>2321</v>
      </c>
      <c r="E20" s="1850" t="s">
        <v>2322</v>
      </c>
      <c r="F20" s="1850" t="s">
        <v>2278</v>
      </c>
      <c r="G20" s="1850" t="s">
        <v>22</v>
      </c>
      <c r="H20" s="1850" t="s">
        <v>22</v>
      </c>
      <c r="I20" s="1850" t="s">
        <v>812</v>
      </c>
    </row>
    <row customHeight="1" ht="11.25">
      <c r="A21" s="1850" t="s">
        <v>2251</v>
      </c>
      <c r="B21" s="1850" t="s">
        <v>16</v>
      </c>
      <c r="C21" s="1850" t="s">
        <v>2323</v>
      </c>
      <c r="D21" s="1850" t="s">
        <v>2324</v>
      </c>
      <c r="E21" s="1850" t="s">
        <v>2325</v>
      </c>
      <c r="F21" s="1850" t="s">
        <v>2326</v>
      </c>
      <c r="G21" s="1850" t="s">
        <v>2327</v>
      </c>
      <c r="H21" s="1850" t="s">
        <v>22</v>
      </c>
      <c r="I21" s="1850" t="s">
        <v>812</v>
      </c>
    </row>
    <row customHeight="1" ht="11.25">
      <c r="A22" s="1850" t="s">
        <v>2251</v>
      </c>
      <c r="B22" s="1850" t="s">
        <v>16</v>
      </c>
      <c r="C22" s="1850" t="s">
        <v>2328</v>
      </c>
      <c r="D22" s="1850" t="s">
        <v>2329</v>
      </c>
      <c r="E22" s="1850" t="s">
        <v>2330</v>
      </c>
      <c r="F22" s="1850" t="s">
        <v>2274</v>
      </c>
      <c r="G22" s="1850" t="s">
        <v>22</v>
      </c>
      <c r="H22" s="1850" t="s">
        <v>22</v>
      </c>
      <c r="I22" s="1850" t="s">
        <v>812</v>
      </c>
    </row>
    <row customHeight="1" ht="11.25">
      <c r="A23" s="1850" t="s">
        <v>2251</v>
      </c>
      <c r="B23" s="1850" t="s">
        <v>16</v>
      </c>
      <c r="C23" s="1850" t="s">
        <v>2331</v>
      </c>
      <c r="D23" s="1850" t="s">
        <v>2332</v>
      </c>
      <c r="E23" s="1850" t="s">
        <v>2333</v>
      </c>
      <c r="F23" s="1850" t="s">
        <v>2263</v>
      </c>
      <c r="G23" s="1850" t="s">
        <v>2334</v>
      </c>
      <c r="H23" s="1850" t="s">
        <v>22</v>
      </c>
      <c r="I23" s="1850" t="s">
        <v>812</v>
      </c>
    </row>
    <row customHeight="1" ht="11.25">
      <c r="A24" s="1850" t="s">
        <v>2251</v>
      </c>
      <c r="B24" s="1850" t="s">
        <v>16</v>
      </c>
      <c r="C24" s="1850" t="s">
        <v>2335</v>
      </c>
      <c r="D24" s="1850" t="s">
        <v>2332</v>
      </c>
      <c r="E24" s="1850" t="s">
        <v>2336</v>
      </c>
      <c r="F24" s="1850" t="s">
        <v>2337</v>
      </c>
      <c r="G24" s="1850" t="s">
        <v>2338</v>
      </c>
      <c r="H24" s="1850" t="s">
        <v>22</v>
      </c>
      <c r="I24" s="1850" t="s">
        <v>812</v>
      </c>
    </row>
    <row customHeight="1" ht="11.25">
      <c r="A25" s="1850" t="s">
        <v>2251</v>
      </c>
      <c r="B25" s="1850" t="s">
        <v>16</v>
      </c>
      <c r="C25" s="1850" t="s">
        <v>2339</v>
      </c>
      <c r="D25" s="1850" t="s">
        <v>2340</v>
      </c>
      <c r="E25" s="1850" t="s">
        <v>2341</v>
      </c>
      <c r="F25" s="1850" t="s">
        <v>2337</v>
      </c>
      <c r="G25" s="1850" t="s">
        <v>2342</v>
      </c>
      <c r="H25" s="1850" t="s">
        <v>22</v>
      </c>
      <c r="I25" s="1850" t="s">
        <v>812</v>
      </c>
    </row>
    <row customHeight="1" ht="11.25">
      <c r="A26" s="1850" t="s">
        <v>2251</v>
      </c>
      <c r="B26" s="1850" t="s">
        <v>16</v>
      </c>
      <c r="C26" s="1850" t="s">
        <v>2343</v>
      </c>
      <c r="D26" s="1850" t="s">
        <v>2344</v>
      </c>
      <c r="E26" s="1850" t="s">
        <v>2345</v>
      </c>
      <c r="F26" s="1850" t="s">
        <v>2326</v>
      </c>
      <c r="G26" s="1850" t="s">
        <v>22</v>
      </c>
      <c r="H26" s="1850" t="s">
        <v>22</v>
      </c>
      <c r="I26" s="1850" t="s">
        <v>812</v>
      </c>
    </row>
    <row customHeight="1" ht="11.25">
      <c r="A27" s="1850" t="s">
        <v>2251</v>
      </c>
      <c r="B27" s="1850" t="s">
        <v>16</v>
      </c>
      <c r="C27" s="1850" t="s">
        <v>2346</v>
      </c>
      <c r="D27" s="1850" t="s">
        <v>2347</v>
      </c>
      <c r="E27" s="1850" t="s">
        <v>2348</v>
      </c>
      <c r="F27" s="1850" t="s">
        <v>2349</v>
      </c>
      <c r="G27" s="1850" t="s">
        <v>22</v>
      </c>
      <c r="H27" s="1850" t="s">
        <v>22</v>
      </c>
      <c r="I27" s="1850" t="s">
        <v>812</v>
      </c>
    </row>
    <row customHeight="1" ht="11.25">
      <c r="A28" s="1850" t="s">
        <v>2251</v>
      </c>
      <c r="B28" s="1850" t="s">
        <v>16</v>
      </c>
      <c r="C28" s="1850" t="s">
        <v>2350</v>
      </c>
      <c r="D28" s="1850" t="s">
        <v>2351</v>
      </c>
      <c r="E28" s="1850" t="s">
        <v>2352</v>
      </c>
      <c r="F28" s="1850" t="s">
        <v>2296</v>
      </c>
      <c r="G28" s="1850" t="s">
        <v>2353</v>
      </c>
      <c r="H28" s="1850" t="s">
        <v>2354</v>
      </c>
      <c r="I28" s="1850" t="s">
        <v>812</v>
      </c>
    </row>
    <row customHeight="1" ht="11.25">
      <c r="A29" s="1850" t="s">
        <v>2251</v>
      </c>
      <c r="B29" s="1850" t="s">
        <v>16</v>
      </c>
      <c r="C29" s="1850" t="s">
        <v>2355</v>
      </c>
      <c r="D29" s="1850" t="s">
        <v>2356</v>
      </c>
      <c r="E29" s="1850" t="s">
        <v>2357</v>
      </c>
      <c r="F29" s="1850" t="s">
        <v>2326</v>
      </c>
      <c r="G29" s="1850" t="s">
        <v>2358</v>
      </c>
      <c r="H29" s="1850" t="s">
        <v>22</v>
      </c>
      <c r="I29" s="1850" t="s">
        <v>812</v>
      </c>
    </row>
    <row customHeight="1" ht="11.25">
      <c r="A30" s="1850" t="s">
        <v>2251</v>
      </c>
      <c r="B30" s="1850" t="s">
        <v>16</v>
      </c>
      <c r="C30" s="1850" t="s">
        <v>2359</v>
      </c>
      <c r="D30" s="1850" t="s">
        <v>2360</v>
      </c>
      <c r="E30" s="1850" t="s">
        <v>2361</v>
      </c>
      <c r="F30" s="1850" t="s">
        <v>2296</v>
      </c>
      <c r="G30" s="1850" t="s">
        <v>2362</v>
      </c>
      <c r="H30" s="1850" t="s">
        <v>22</v>
      </c>
      <c r="I30" s="1850" t="s">
        <v>812</v>
      </c>
    </row>
    <row customHeight="1" ht="11.25">
      <c r="A31" s="1850" t="s">
        <v>2251</v>
      </c>
      <c r="B31" s="1850" t="s">
        <v>16</v>
      </c>
      <c r="C31" s="1850" t="s">
        <v>2363</v>
      </c>
      <c r="D31" s="1850" t="s">
        <v>2364</v>
      </c>
      <c r="E31" s="1850" t="s">
        <v>2365</v>
      </c>
      <c r="F31" s="1850" t="s">
        <v>2337</v>
      </c>
      <c r="G31" s="1850" t="s">
        <v>2366</v>
      </c>
      <c r="H31" s="1850" t="s">
        <v>22</v>
      </c>
      <c r="I31" s="1850" t="s">
        <v>812</v>
      </c>
    </row>
    <row customHeight="1" ht="11.25">
      <c r="A32" s="1850" t="s">
        <v>2251</v>
      </c>
      <c r="B32" s="1850" t="s">
        <v>16</v>
      </c>
      <c r="C32" s="1850" t="s">
        <v>2367</v>
      </c>
      <c r="D32" s="1850" t="s">
        <v>2368</v>
      </c>
      <c r="E32" s="1850" t="s">
        <v>2369</v>
      </c>
      <c r="F32" s="1850" t="s">
        <v>2270</v>
      </c>
      <c r="G32" s="1850" t="s">
        <v>2370</v>
      </c>
      <c r="H32" s="1850" t="s">
        <v>22</v>
      </c>
      <c r="I32" s="1850" t="s">
        <v>812</v>
      </c>
    </row>
    <row customHeight="1" ht="11.25">
      <c r="A33" s="1850" t="s">
        <v>2251</v>
      </c>
      <c r="B33" s="1850" t="s">
        <v>16</v>
      </c>
      <c r="C33" s="1850" t="s">
        <v>2371</v>
      </c>
      <c r="D33" s="1850" t="s">
        <v>2372</v>
      </c>
      <c r="E33" s="1850" t="s">
        <v>2373</v>
      </c>
      <c r="F33" s="1850" t="s">
        <v>2374</v>
      </c>
      <c r="G33" s="1850" t="s">
        <v>22</v>
      </c>
      <c r="H33" s="1850" t="s">
        <v>22</v>
      </c>
      <c r="I33" s="1850" t="s">
        <v>812</v>
      </c>
    </row>
    <row customHeight="1" ht="11.25">
      <c r="A34" s="1850" t="s">
        <v>2251</v>
      </c>
      <c r="B34" s="1850" t="s">
        <v>16</v>
      </c>
      <c r="C34" s="1850" t="s">
        <v>2375</v>
      </c>
      <c r="D34" s="1850" t="s">
        <v>2376</v>
      </c>
      <c r="E34" s="1850" t="s">
        <v>2377</v>
      </c>
      <c r="F34" s="1850" t="s">
        <v>2274</v>
      </c>
      <c r="G34" s="1850" t="s">
        <v>22</v>
      </c>
      <c r="H34" s="1850" t="s">
        <v>22</v>
      </c>
      <c r="I34" s="1850" t="s">
        <v>812</v>
      </c>
    </row>
    <row customHeight="1" ht="11.25">
      <c r="A35" s="1850" t="s">
        <v>2251</v>
      </c>
      <c r="B35" s="1850" t="s">
        <v>16</v>
      </c>
      <c r="C35" s="1850" t="s">
        <v>13</v>
      </c>
      <c r="D35" s="1850" t="s">
        <v>46</v>
      </c>
      <c r="E35" s="1850" t="s">
        <v>49</v>
      </c>
      <c r="F35" s="1850" t="s">
        <v>51</v>
      </c>
      <c r="G35" s="1850" t="s">
        <v>22</v>
      </c>
      <c r="H35" s="1850" t="s">
        <v>22</v>
      </c>
      <c r="I35" s="1850" t="s">
        <v>812</v>
      </c>
    </row>
    <row customHeight="1" ht="11.25">
      <c r="A36" s="1850" t="s">
        <v>2251</v>
      </c>
      <c r="B36" s="1850" t="s">
        <v>16</v>
      </c>
      <c r="C36" s="1850" t="s">
        <v>2378</v>
      </c>
      <c r="D36" s="1850" t="s">
        <v>2379</v>
      </c>
      <c r="E36" s="1850" t="s">
        <v>2380</v>
      </c>
      <c r="F36" s="1850" t="s">
        <v>2381</v>
      </c>
      <c r="G36" s="1850" t="s">
        <v>22</v>
      </c>
      <c r="H36" s="1850" t="s">
        <v>22</v>
      </c>
      <c r="I36" s="1850" t="s">
        <v>812</v>
      </c>
    </row>
    <row customHeight="1" ht="11.25">
      <c r="A37" s="1850" t="s">
        <v>2251</v>
      </c>
      <c r="B37" s="1850" t="s">
        <v>16</v>
      </c>
      <c r="C37" s="1850" t="s">
        <v>2382</v>
      </c>
      <c r="D37" s="1850" t="s">
        <v>2383</v>
      </c>
      <c r="E37" s="1850" t="s">
        <v>2384</v>
      </c>
      <c r="F37" s="1850" t="s">
        <v>2274</v>
      </c>
      <c r="G37" s="1850" t="s">
        <v>22</v>
      </c>
      <c r="H37" s="1850" t="s">
        <v>22</v>
      </c>
      <c r="I37" s="1850" t="s">
        <v>812</v>
      </c>
    </row>
    <row customHeight="1" ht="11.25">
      <c r="A38" s="1850" t="s">
        <v>2251</v>
      </c>
      <c r="B38" s="1850" t="s">
        <v>16</v>
      </c>
      <c r="C38" s="1850" t="s">
        <v>2385</v>
      </c>
      <c r="D38" s="1850" t="s">
        <v>2386</v>
      </c>
      <c r="E38" s="1850" t="s">
        <v>2387</v>
      </c>
      <c r="F38" s="1850" t="s">
        <v>2311</v>
      </c>
      <c r="G38" s="1850" t="s">
        <v>22</v>
      </c>
      <c r="H38" s="1850" t="s">
        <v>22</v>
      </c>
      <c r="I38" s="1850" t="s">
        <v>812</v>
      </c>
    </row>
    <row customHeight="1" ht="11.25">
      <c r="A39" s="1850" t="s">
        <v>2251</v>
      </c>
      <c r="B39" s="1850" t="s">
        <v>16</v>
      </c>
      <c r="C39" s="1850" t="s">
        <v>2388</v>
      </c>
      <c r="D39" s="1850" t="s">
        <v>2389</v>
      </c>
      <c r="E39" s="1850" t="s">
        <v>2284</v>
      </c>
      <c r="F39" s="1850" t="s">
        <v>2390</v>
      </c>
      <c r="G39" s="1850" t="s">
        <v>22</v>
      </c>
      <c r="H39" s="1850" t="s">
        <v>22</v>
      </c>
      <c r="I39" s="1850" t="s">
        <v>812</v>
      </c>
    </row>
    <row customHeight="1" ht="11.25">
      <c r="A40" s="1850" t="s">
        <v>2251</v>
      </c>
      <c r="B40" s="1850" t="s">
        <v>16</v>
      </c>
      <c r="C40" s="1850" t="s">
        <v>2391</v>
      </c>
      <c r="D40" s="1850" t="s">
        <v>2392</v>
      </c>
      <c r="E40" s="1850" t="s">
        <v>2393</v>
      </c>
      <c r="F40" s="1850" t="s">
        <v>2337</v>
      </c>
      <c r="G40" s="1850" t="s">
        <v>2394</v>
      </c>
      <c r="H40" s="1850" t="s">
        <v>22</v>
      </c>
      <c r="I40" s="1850" t="s">
        <v>812</v>
      </c>
    </row>
    <row customHeight="1" ht="11.25">
      <c r="A41" s="1850" t="s">
        <v>2251</v>
      </c>
      <c r="B41" s="1850" t="s">
        <v>16</v>
      </c>
      <c r="C41" s="1850" t="s">
        <v>2395</v>
      </c>
      <c r="D41" s="1850" t="s">
        <v>2396</v>
      </c>
      <c r="E41" s="1850" t="s">
        <v>2397</v>
      </c>
      <c r="F41" s="1850" t="s">
        <v>2398</v>
      </c>
      <c r="G41" s="1850" t="s">
        <v>2399</v>
      </c>
      <c r="H41" s="1850" t="s">
        <v>22</v>
      </c>
      <c r="I41" s="1850" t="s">
        <v>812</v>
      </c>
    </row>
    <row customHeight="1" ht="11.25">
      <c r="A42" s="1850" t="s">
        <v>2251</v>
      </c>
      <c r="B42" s="1850" t="s">
        <v>16</v>
      </c>
      <c r="C42" s="1850" t="s">
        <v>2400</v>
      </c>
      <c r="D42" s="1850" t="s">
        <v>2401</v>
      </c>
      <c r="E42" s="1850" t="s">
        <v>2402</v>
      </c>
      <c r="F42" s="1850" t="s">
        <v>2403</v>
      </c>
      <c r="G42" s="1850" t="s">
        <v>2404</v>
      </c>
      <c r="H42" s="1850" t="s">
        <v>22</v>
      </c>
      <c r="I42" s="1850" t="s">
        <v>812</v>
      </c>
    </row>
    <row customHeight="1" ht="11.25">
      <c r="A43" s="1850" t="s">
        <v>2251</v>
      </c>
      <c r="B43" s="1850" t="s">
        <v>16</v>
      </c>
      <c r="C43" s="1850" t="s">
        <v>2405</v>
      </c>
      <c r="D43" s="1850" t="s">
        <v>2406</v>
      </c>
      <c r="E43" s="1850" t="s">
        <v>2407</v>
      </c>
      <c r="F43" s="1850" t="s">
        <v>2255</v>
      </c>
      <c r="G43" s="1850" t="s">
        <v>22</v>
      </c>
      <c r="H43" s="1850" t="s">
        <v>22</v>
      </c>
      <c r="I43" s="1850" t="s">
        <v>812</v>
      </c>
    </row>
    <row customHeight="1" ht="11.25">
      <c r="A44" s="1850" t="s">
        <v>2251</v>
      </c>
      <c r="B44" s="1850" t="s">
        <v>16</v>
      </c>
      <c r="C44" s="1850" t="s">
        <v>2408</v>
      </c>
      <c r="D44" s="1850" t="s">
        <v>2406</v>
      </c>
      <c r="E44" s="1850" t="s">
        <v>2407</v>
      </c>
      <c r="F44" s="1850" t="s">
        <v>2409</v>
      </c>
      <c r="G44" s="1850" t="s">
        <v>22</v>
      </c>
      <c r="H44" s="1850" t="s">
        <v>22</v>
      </c>
      <c r="I44" s="1850" t="s">
        <v>812</v>
      </c>
    </row>
    <row customHeight="1" ht="11.25">
      <c r="A45" s="1850" t="s">
        <v>2251</v>
      </c>
      <c r="B45" s="1850" t="s">
        <v>16</v>
      </c>
      <c r="C45" s="1850" t="s">
        <v>2410</v>
      </c>
      <c r="D45" s="1850" t="s">
        <v>2411</v>
      </c>
      <c r="E45" s="1850" t="s">
        <v>2412</v>
      </c>
      <c r="F45" s="1850" t="s">
        <v>2296</v>
      </c>
      <c r="G45" s="1850" t="s">
        <v>22</v>
      </c>
      <c r="H45" s="1850" t="s">
        <v>22</v>
      </c>
      <c r="I45" s="1850" t="s">
        <v>812</v>
      </c>
    </row>
    <row customHeight="1" ht="11.25">
      <c r="A46" s="1850" t="s">
        <v>2251</v>
      </c>
      <c r="B46" s="1850" t="s">
        <v>16</v>
      </c>
      <c r="C46" s="1850" t="s">
        <v>2413</v>
      </c>
      <c r="D46" s="1850" t="s">
        <v>2414</v>
      </c>
      <c r="E46" s="1850" t="s">
        <v>2415</v>
      </c>
      <c r="F46" s="1850" t="s">
        <v>2403</v>
      </c>
      <c r="G46" s="1850" t="s">
        <v>2416</v>
      </c>
      <c r="H46" s="1850" t="s">
        <v>22</v>
      </c>
      <c r="I46" s="1850" t="s">
        <v>812</v>
      </c>
    </row>
    <row customHeight="1" ht="11.25">
      <c r="A47" s="1850" t="s">
        <v>2251</v>
      </c>
      <c r="B47" s="1850" t="s">
        <v>16</v>
      </c>
      <c r="C47" s="1850" t="s">
        <v>2417</v>
      </c>
      <c r="D47" s="1850" t="s">
        <v>2418</v>
      </c>
      <c r="E47" s="1850" t="s">
        <v>2419</v>
      </c>
      <c r="F47" s="1850" t="s">
        <v>2274</v>
      </c>
      <c r="G47" s="1850" t="s">
        <v>22</v>
      </c>
      <c r="H47" s="1850" t="s">
        <v>22</v>
      </c>
      <c r="I47" s="1850" t="s">
        <v>812</v>
      </c>
    </row>
    <row customHeight="1" ht="11.25">
      <c r="A48" s="1850" t="s">
        <v>2251</v>
      </c>
      <c r="B48" s="1850" t="s">
        <v>16</v>
      </c>
      <c r="C48" s="1850" t="s">
        <v>2420</v>
      </c>
      <c r="D48" s="1850" t="s">
        <v>2421</v>
      </c>
      <c r="E48" s="1850" t="s">
        <v>2422</v>
      </c>
      <c r="F48" s="1850" t="s">
        <v>2255</v>
      </c>
      <c r="G48" s="1850" t="s">
        <v>22</v>
      </c>
      <c r="H48" s="1850" t="s">
        <v>22</v>
      </c>
      <c r="I48" s="1850" t="s">
        <v>812</v>
      </c>
    </row>
    <row customHeight="1" ht="11.25">
      <c r="A49" s="1850" t="s">
        <v>2251</v>
      </c>
      <c r="B49" s="1850" t="s">
        <v>16</v>
      </c>
      <c r="C49" s="1850" t="s">
        <v>2423</v>
      </c>
      <c r="D49" s="1850" t="s">
        <v>2424</v>
      </c>
      <c r="E49" s="1850" t="s">
        <v>2425</v>
      </c>
      <c r="F49" s="1850" t="s">
        <v>2398</v>
      </c>
      <c r="G49" s="1850" t="s">
        <v>22</v>
      </c>
      <c r="H49" s="1850" t="s">
        <v>22</v>
      </c>
      <c r="I49" s="1850" t="s">
        <v>812</v>
      </c>
    </row>
    <row customHeight="1" ht="11.25">
      <c r="A50" s="1850" t="s">
        <v>2251</v>
      </c>
      <c r="B50" s="1850" t="s">
        <v>16</v>
      </c>
      <c r="C50" s="1850" t="s">
        <v>2426</v>
      </c>
      <c r="D50" s="1850" t="s">
        <v>2427</v>
      </c>
      <c r="E50" s="1850" t="s">
        <v>2428</v>
      </c>
      <c r="F50" s="1850" t="s">
        <v>2326</v>
      </c>
      <c r="G50" s="1850" t="s">
        <v>22</v>
      </c>
      <c r="H50" s="1850" t="s">
        <v>22</v>
      </c>
      <c r="I50" s="1850" t="s">
        <v>812</v>
      </c>
    </row>
    <row customHeight="1" ht="11.25">
      <c r="A51" s="1850" t="s">
        <v>2251</v>
      </c>
      <c r="B51" s="1850" t="s">
        <v>16</v>
      </c>
      <c r="C51" s="1850" t="s">
        <v>2429</v>
      </c>
      <c r="D51" s="1850" t="s">
        <v>2430</v>
      </c>
      <c r="E51" s="1850" t="s">
        <v>2431</v>
      </c>
      <c r="F51" s="1850" t="s">
        <v>2255</v>
      </c>
      <c r="G51" s="1850" t="s">
        <v>22</v>
      </c>
      <c r="H51" s="1850" t="s">
        <v>22</v>
      </c>
      <c r="I51" s="1850" t="s">
        <v>812</v>
      </c>
    </row>
    <row customHeight="1" ht="11.25">
      <c r="A52" s="1850" t="s">
        <v>2251</v>
      </c>
      <c r="B52" s="1850" t="s">
        <v>16</v>
      </c>
      <c r="C52" s="1850" t="s">
        <v>2432</v>
      </c>
      <c r="D52" s="1850" t="s">
        <v>2433</v>
      </c>
      <c r="E52" s="1850" t="s">
        <v>2434</v>
      </c>
      <c r="F52" s="1850" t="s">
        <v>2307</v>
      </c>
      <c r="G52" s="1850" t="s">
        <v>2435</v>
      </c>
      <c r="H52" s="1850" t="s">
        <v>22</v>
      </c>
      <c r="I52" s="1850" t="s">
        <v>812</v>
      </c>
    </row>
    <row customHeight="1" ht="11.25">
      <c r="A53" s="1850" t="s">
        <v>2251</v>
      </c>
      <c r="B53" s="1850" t="s">
        <v>16</v>
      </c>
      <c r="C53" s="1850" t="s">
        <v>2436</v>
      </c>
      <c r="D53" s="1850" t="s">
        <v>2437</v>
      </c>
      <c r="E53" s="1850" t="s">
        <v>2438</v>
      </c>
      <c r="F53" s="1850" t="s">
        <v>2307</v>
      </c>
      <c r="G53" s="1850" t="s">
        <v>22</v>
      </c>
      <c r="H53" s="1850" t="s">
        <v>22</v>
      </c>
      <c r="I53" s="1850" t="s">
        <v>812</v>
      </c>
    </row>
    <row customHeight="1" ht="11.25">
      <c r="A54" s="1850" t="s">
        <v>2251</v>
      </c>
      <c r="B54" s="1850" t="s">
        <v>16</v>
      </c>
      <c r="C54" s="1850" t="s">
        <v>2439</v>
      </c>
      <c r="D54" s="1850" t="s">
        <v>2440</v>
      </c>
      <c r="E54" s="1850" t="s">
        <v>2441</v>
      </c>
      <c r="F54" s="1850" t="s">
        <v>2442</v>
      </c>
      <c r="G54" s="1850" t="s">
        <v>22</v>
      </c>
      <c r="H54" s="1850" t="s">
        <v>22</v>
      </c>
      <c r="I54" s="1850" t="s">
        <v>812</v>
      </c>
    </row>
    <row customHeight="1" ht="11.25">
      <c r="A55" s="1850" t="s">
        <v>2251</v>
      </c>
      <c r="B55" s="1850" t="s">
        <v>16</v>
      </c>
      <c r="C55" s="1850" t="s">
        <v>2443</v>
      </c>
      <c r="D55" s="1850" t="s">
        <v>2444</v>
      </c>
      <c r="E55" s="1850" t="s">
        <v>2445</v>
      </c>
      <c r="F55" s="1850" t="s">
        <v>2274</v>
      </c>
      <c r="G55" s="1850" t="s">
        <v>22</v>
      </c>
      <c r="H55" s="1850" t="s">
        <v>22</v>
      </c>
      <c r="I55" s="1850" t="s">
        <v>812</v>
      </c>
    </row>
    <row customHeight="1" ht="11.25">
      <c r="A56" s="1850" t="s">
        <v>2251</v>
      </c>
      <c r="B56" s="1850" t="s">
        <v>16</v>
      </c>
      <c r="C56" s="1850" t="s">
        <v>2446</v>
      </c>
      <c r="D56" s="1850" t="s">
        <v>2447</v>
      </c>
      <c r="E56" s="1850" t="s">
        <v>2448</v>
      </c>
      <c r="F56" s="1850" t="s">
        <v>2255</v>
      </c>
      <c r="G56" s="1850" t="s">
        <v>22</v>
      </c>
      <c r="H56" s="1850" t="s">
        <v>22</v>
      </c>
      <c r="I56" s="1850" t="s">
        <v>812</v>
      </c>
    </row>
    <row customHeight="1" ht="11.25">
      <c r="A57" s="1850" t="s">
        <v>2251</v>
      </c>
      <c r="B57" s="1850" t="s">
        <v>16</v>
      </c>
      <c r="C57" s="1850" t="s">
        <v>2449</v>
      </c>
      <c r="D57" s="1850" t="s">
        <v>2450</v>
      </c>
      <c r="E57" s="1850" t="s">
        <v>2451</v>
      </c>
      <c r="F57" s="1850" t="s">
        <v>2255</v>
      </c>
      <c r="G57" s="1850" t="s">
        <v>2452</v>
      </c>
      <c r="H57" s="1850" t="s">
        <v>22</v>
      </c>
      <c r="I57" s="1850" t="s">
        <v>812</v>
      </c>
    </row>
    <row customHeight="1" ht="11.25">
      <c r="A58" s="1850" t="s">
        <v>2251</v>
      </c>
      <c r="B58" s="1850" t="s">
        <v>16</v>
      </c>
      <c r="C58" s="1850" t="s">
        <v>2453</v>
      </c>
      <c r="D58" s="1850" t="s">
        <v>2454</v>
      </c>
      <c r="E58" s="1850" t="s">
        <v>2455</v>
      </c>
      <c r="F58" s="1850" t="s">
        <v>2263</v>
      </c>
      <c r="G58" s="1850" t="s">
        <v>22</v>
      </c>
      <c r="H58" s="1850" t="s">
        <v>22</v>
      </c>
      <c r="I58" s="1850" t="s">
        <v>812</v>
      </c>
    </row>
    <row customHeight="1" ht="11.25">
      <c r="A59" s="1850" t="s">
        <v>2251</v>
      </c>
      <c r="B59" s="1850" t="s">
        <v>16</v>
      </c>
      <c r="C59" s="1850" t="s">
        <v>2456</v>
      </c>
      <c r="D59" s="1850" t="s">
        <v>2457</v>
      </c>
      <c r="E59" s="1850" t="s">
        <v>2458</v>
      </c>
      <c r="F59" s="1850" t="s">
        <v>2263</v>
      </c>
      <c r="G59" s="1850" t="s">
        <v>22</v>
      </c>
      <c r="H59" s="1850" t="s">
        <v>22</v>
      </c>
      <c r="I59" s="1850" t="s">
        <v>812</v>
      </c>
    </row>
    <row customHeight="1" ht="11.25">
      <c r="A60" s="1850" t="s">
        <v>2251</v>
      </c>
      <c r="B60" s="1850" t="s">
        <v>16</v>
      </c>
      <c r="C60" s="1850" t="s">
        <v>2459</v>
      </c>
      <c r="D60" s="1850" t="s">
        <v>2460</v>
      </c>
      <c r="E60" s="1850" t="s">
        <v>2461</v>
      </c>
      <c r="F60" s="1850" t="s">
        <v>2255</v>
      </c>
      <c r="G60" s="1850" t="s">
        <v>2462</v>
      </c>
      <c r="H60" s="1850" t="s">
        <v>22</v>
      </c>
      <c r="I60" s="1850" t="s">
        <v>812</v>
      </c>
    </row>
    <row customHeight="1" ht="11.25">
      <c r="A61" s="1850" t="s">
        <v>2251</v>
      </c>
      <c r="B61" s="1850" t="s">
        <v>16</v>
      </c>
      <c r="C61" s="1850" t="s">
        <v>2463</v>
      </c>
      <c r="D61" s="1850" t="s">
        <v>2464</v>
      </c>
      <c r="E61" s="1850" t="s">
        <v>2465</v>
      </c>
      <c r="F61" s="1850" t="s">
        <v>2337</v>
      </c>
      <c r="G61" s="1850" t="s">
        <v>22</v>
      </c>
      <c r="H61" s="1850" t="s">
        <v>22</v>
      </c>
      <c r="I61" s="1850" t="s">
        <v>812</v>
      </c>
    </row>
    <row customHeight="1" ht="11.25">
      <c r="A62" s="1850" t="s">
        <v>2251</v>
      </c>
      <c r="B62" s="1850" t="s">
        <v>16</v>
      </c>
      <c r="C62" s="1850" t="s">
        <v>2466</v>
      </c>
      <c r="D62" s="1850" t="s">
        <v>2467</v>
      </c>
      <c r="E62" s="1850" t="s">
        <v>2468</v>
      </c>
      <c r="F62" s="1850" t="s">
        <v>2263</v>
      </c>
      <c r="G62" s="1850" t="s">
        <v>22</v>
      </c>
      <c r="H62" s="1850" t="s">
        <v>22</v>
      </c>
      <c r="I62" s="1850" t="s">
        <v>812</v>
      </c>
    </row>
    <row customHeight="1" ht="11.25">
      <c r="A63" s="1850" t="s">
        <v>2251</v>
      </c>
      <c r="B63" s="1850" t="s">
        <v>16</v>
      </c>
      <c r="C63" s="1850" t="s">
        <v>2469</v>
      </c>
      <c r="D63" s="1850" t="s">
        <v>2470</v>
      </c>
      <c r="E63" s="1850" t="s">
        <v>2471</v>
      </c>
      <c r="F63" s="1850" t="s">
        <v>2349</v>
      </c>
      <c r="G63" s="1850" t="s">
        <v>22</v>
      </c>
      <c r="H63" s="1850" t="s">
        <v>22</v>
      </c>
      <c r="I63" s="1850" t="s">
        <v>812</v>
      </c>
    </row>
    <row customHeight="1" ht="11.25">
      <c r="A64" s="1850" t="s">
        <v>2251</v>
      </c>
      <c r="B64" s="1850" t="s">
        <v>16</v>
      </c>
      <c r="C64" s="1850" t="s">
        <v>2472</v>
      </c>
      <c r="D64" s="1850" t="s">
        <v>2473</v>
      </c>
      <c r="E64" s="1850" t="s">
        <v>2474</v>
      </c>
      <c r="F64" s="1850" t="s">
        <v>2374</v>
      </c>
      <c r="G64" s="1850" t="s">
        <v>2475</v>
      </c>
      <c r="H64" s="1850" t="s">
        <v>22</v>
      </c>
      <c r="I64" s="1850" t="s">
        <v>812</v>
      </c>
    </row>
    <row customHeight="1" ht="11.25">
      <c r="A65" s="1850" t="s">
        <v>2251</v>
      </c>
      <c r="B65" s="1850" t="s">
        <v>16</v>
      </c>
      <c r="C65" s="1850" t="s">
        <v>2476</v>
      </c>
      <c r="D65" s="1850" t="s">
        <v>2477</v>
      </c>
      <c r="E65" s="1850" t="s">
        <v>2478</v>
      </c>
      <c r="F65" s="1850" t="s">
        <v>2255</v>
      </c>
      <c r="G65" s="1850" t="s">
        <v>22</v>
      </c>
      <c r="H65" s="1850" t="s">
        <v>22</v>
      </c>
      <c r="I65" s="1850" t="s">
        <v>812</v>
      </c>
    </row>
    <row customHeight="1" ht="11.25">
      <c r="A66" s="1850" t="s">
        <v>2251</v>
      </c>
      <c r="B66" s="1850" t="s">
        <v>16</v>
      </c>
      <c r="C66" s="1850" t="s">
        <v>2479</v>
      </c>
      <c r="D66" s="1850" t="s">
        <v>2480</v>
      </c>
      <c r="E66" s="1850" t="s">
        <v>2481</v>
      </c>
      <c r="F66" s="1850" t="s">
        <v>2311</v>
      </c>
      <c r="G66" s="1850" t="s">
        <v>22</v>
      </c>
      <c r="H66" s="1850" t="s">
        <v>22</v>
      </c>
      <c r="I66" s="1850" t="s">
        <v>812</v>
      </c>
    </row>
    <row customHeight="1" ht="11.25">
      <c r="A67" s="1850" t="s">
        <v>2251</v>
      </c>
      <c r="B67" s="1850" t="s">
        <v>16</v>
      </c>
      <c r="C67" s="1850" t="s">
        <v>2482</v>
      </c>
      <c r="D67" s="1850" t="s">
        <v>2483</v>
      </c>
      <c r="E67" s="1850" t="s">
        <v>2484</v>
      </c>
      <c r="F67" s="1850" t="s">
        <v>2255</v>
      </c>
      <c r="G67" s="1850" t="s">
        <v>2485</v>
      </c>
      <c r="H67" s="1850" t="s">
        <v>22</v>
      </c>
      <c r="I67" s="1850" t="s">
        <v>812</v>
      </c>
    </row>
    <row customHeight="1" ht="11.25">
      <c r="A68" s="1850" t="s">
        <v>2251</v>
      </c>
      <c r="B68" s="1850" t="s">
        <v>16</v>
      </c>
      <c r="C68" s="1850" t="s">
        <v>2486</v>
      </c>
      <c r="D68" s="1850" t="s">
        <v>2487</v>
      </c>
      <c r="E68" s="1850" t="s">
        <v>2488</v>
      </c>
      <c r="F68" s="1850" t="s">
        <v>2337</v>
      </c>
      <c r="G68" s="1850" t="s">
        <v>22</v>
      </c>
      <c r="H68" s="1850" t="s">
        <v>22</v>
      </c>
      <c r="I68" s="1850" t="s">
        <v>812</v>
      </c>
    </row>
    <row customHeight="1" ht="11.25">
      <c r="A69" s="1850" t="s">
        <v>2251</v>
      </c>
      <c r="B69" s="1850" t="s">
        <v>16</v>
      </c>
      <c r="C69" s="1850" t="s">
        <v>2489</v>
      </c>
      <c r="D69" s="1850" t="s">
        <v>2490</v>
      </c>
      <c r="E69" s="1850" t="s">
        <v>2491</v>
      </c>
      <c r="F69" s="1850" t="s">
        <v>2255</v>
      </c>
      <c r="G69" s="1850" t="s">
        <v>2492</v>
      </c>
      <c r="H69" s="1850" t="s">
        <v>22</v>
      </c>
      <c r="I69" s="1850" t="s">
        <v>812</v>
      </c>
    </row>
    <row customHeight="1" ht="11.25">
      <c r="A70" s="1850" t="s">
        <v>2251</v>
      </c>
      <c r="B70" s="1850" t="s">
        <v>16</v>
      </c>
      <c r="C70" s="1850" t="s">
        <v>2493</v>
      </c>
      <c r="D70" s="1850" t="s">
        <v>2494</v>
      </c>
      <c r="E70" s="1850" t="s">
        <v>2495</v>
      </c>
      <c r="F70" s="1850" t="s">
        <v>2403</v>
      </c>
      <c r="G70" s="1850" t="s">
        <v>22</v>
      </c>
      <c r="H70" s="1850" t="s">
        <v>22</v>
      </c>
      <c r="I70" s="1850" t="s">
        <v>812</v>
      </c>
    </row>
    <row customHeight="1" ht="11.25">
      <c r="A71" s="1850" t="s">
        <v>2251</v>
      </c>
      <c r="B71" s="1850" t="s">
        <v>16</v>
      </c>
      <c r="C71" s="1850" t="s">
        <v>2496</v>
      </c>
      <c r="D71" s="1850" t="s">
        <v>2497</v>
      </c>
      <c r="E71" s="1850" t="s">
        <v>2498</v>
      </c>
      <c r="F71" s="1850" t="s">
        <v>2349</v>
      </c>
      <c r="G71" s="1850" t="s">
        <v>2499</v>
      </c>
      <c r="H71" s="1850" t="s">
        <v>22</v>
      </c>
      <c r="I71" s="1850" t="s">
        <v>812</v>
      </c>
    </row>
    <row customHeight="1" ht="11.25">
      <c r="A72" s="1850" t="s">
        <v>2251</v>
      </c>
      <c r="B72" s="1850" t="s">
        <v>16</v>
      </c>
      <c r="C72" s="1850" t="s">
        <v>2500</v>
      </c>
      <c r="D72" s="1850" t="s">
        <v>2501</v>
      </c>
      <c r="E72" s="1850" t="s">
        <v>2502</v>
      </c>
      <c r="F72" s="1850" t="s">
        <v>2349</v>
      </c>
      <c r="G72" s="1850" t="s">
        <v>2503</v>
      </c>
      <c r="H72" s="1850" t="s">
        <v>22</v>
      </c>
      <c r="I72" s="1850" t="s">
        <v>812</v>
      </c>
    </row>
    <row customHeight="1" ht="11.25">
      <c r="A73" s="1850" t="s">
        <v>2251</v>
      </c>
      <c r="B73" s="1850" t="s">
        <v>16</v>
      </c>
      <c r="C73" s="1850" t="s">
        <v>2504</v>
      </c>
      <c r="D73" s="1850" t="s">
        <v>2505</v>
      </c>
      <c r="E73" s="1850" t="s">
        <v>2506</v>
      </c>
      <c r="F73" s="1850" t="s">
        <v>2311</v>
      </c>
      <c r="G73" s="1850" t="s">
        <v>2507</v>
      </c>
      <c r="H73" s="1850" t="s">
        <v>22</v>
      </c>
      <c r="I73" s="1850" t="s">
        <v>812</v>
      </c>
    </row>
    <row customHeight="1" ht="11.25">
      <c r="A74" s="1850" t="s">
        <v>2251</v>
      </c>
      <c r="B74" s="1850" t="s">
        <v>16</v>
      </c>
      <c r="C74" s="1850" t="s">
        <v>2508</v>
      </c>
      <c r="D74" s="1850" t="s">
        <v>2509</v>
      </c>
      <c r="E74" s="1850" t="s">
        <v>2510</v>
      </c>
      <c r="F74" s="1850" t="s">
        <v>2255</v>
      </c>
      <c r="G74" s="1850" t="s">
        <v>22</v>
      </c>
      <c r="H74" s="1850" t="s">
        <v>22</v>
      </c>
      <c r="I74" s="1850" t="s">
        <v>812</v>
      </c>
    </row>
    <row customHeight="1" ht="11.25">
      <c r="A75" s="1850" t="s">
        <v>2251</v>
      </c>
      <c r="B75" s="1850" t="s">
        <v>16</v>
      </c>
      <c r="C75" s="1850" t="s">
        <v>2511</v>
      </c>
      <c r="D75" s="1850" t="s">
        <v>2512</v>
      </c>
      <c r="E75" s="1850" t="s">
        <v>2513</v>
      </c>
      <c r="F75" s="1850" t="s">
        <v>2337</v>
      </c>
      <c r="G75" s="1850" t="s">
        <v>22</v>
      </c>
      <c r="H75" s="1850" t="s">
        <v>22</v>
      </c>
      <c r="I75" s="1850" t="s">
        <v>812</v>
      </c>
    </row>
    <row customHeight="1" ht="11.25">
      <c r="A76" s="1850" t="s">
        <v>2251</v>
      </c>
      <c r="B76" s="1850" t="s">
        <v>16</v>
      </c>
      <c r="C76" s="1850" t="s">
        <v>2514</v>
      </c>
      <c r="D76" s="1850" t="s">
        <v>2515</v>
      </c>
      <c r="E76" s="1850" t="s">
        <v>2516</v>
      </c>
      <c r="F76" s="1850" t="s">
        <v>2255</v>
      </c>
      <c r="G76" s="1850" t="s">
        <v>22</v>
      </c>
      <c r="H76" s="1850" t="s">
        <v>22</v>
      </c>
      <c r="I76" s="1850" t="s">
        <v>812</v>
      </c>
    </row>
    <row customHeight="1" ht="11.25">
      <c r="A77" s="1850" t="s">
        <v>2251</v>
      </c>
      <c r="B77" s="1850" t="s">
        <v>16</v>
      </c>
      <c r="C77" s="1850" t="s">
        <v>22</v>
      </c>
      <c r="D77" s="1850" t="s">
        <v>2517</v>
      </c>
      <c r="E77" s="1850" t="s">
        <v>2518</v>
      </c>
      <c r="F77" s="1850" t="s">
        <v>2255</v>
      </c>
      <c r="G77" s="1850" t="s">
        <v>22</v>
      </c>
      <c r="H77" s="1850" t="s">
        <v>22</v>
      </c>
      <c r="I77" s="1850" t="s">
        <v>812</v>
      </c>
    </row>
    <row customHeight="1" ht="11.25">
      <c r="A78" s="1850" t="s">
        <v>2251</v>
      </c>
      <c r="B78" s="1850" t="s">
        <v>16</v>
      </c>
      <c r="C78" s="1850" t="s">
        <v>2519</v>
      </c>
      <c r="D78" s="1850" t="s">
        <v>2520</v>
      </c>
      <c r="E78" s="1850" t="s">
        <v>2521</v>
      </c>
      <c r="F78" s="1850" t="s">
        <v>2326</v>
      </c>
      <c r="G78" s="1850" t="s">
        <v>22</v>
      </c>
      <c r="H78" s="1850" t="s">
        <v>22</v>
      </c>
      <c r="I78" s="1850" t="s">
        <v>812</v>
      </c>
    </row>
    <row customHeight="1" ht="11.25">
      <c r="A79" s="1850" t="s">
        <v>2251</v>
      </c>
      <c r="B79" s="1850" t="s">
        <v>16</v>
      </c>
      <c r="C79" s="1850" t="s">
        <v>2522</v>
      </c>
      <c r="D79" s="1850" t="s">
        <v>2523</v>
      </c>
      <c r="E79" s="1850" t="s">
        <v>2524</v>
      </c>
      <c r="F79" s="1850" t="s">
        <v>2525</v>
      </c>
      <c r="G79" s="1850" t="s">
        <v>22</v>
      </c>
      <c r="H79" s="1850" t="s">
        <v>22</v>
      </c>
      <c r="I79" s="1850" t="s">
        <v>812</v>
      </c>
    </row>
    <row customHeight="1" ht="11.25">
      <c r="A80" s="1850" t="s">
        <v>2251</v>
      </c>
      <c r="B80" s="1850" t="s">
        <v>16</v>
      </c>
      <c r="C80" s="1850" t="s">
        <v>2526</v>
      </c>
      <c r="D80" s="1850" t="s">
        <v>2527</v>
      </c>
      <c r="E80" s="1850" t="s">
        <v>2524</v>
      </c>
      <c r="F80" s="1850" t="s">
        <v>2528</v>
      </c>
      <c r="G80" s="1850" t="s">
        <v>2529</v>
      </c>
      <c r="H80" s="1850" t="s">
        <v>22</v>
      </c>
      <c r="I80" s="1850" t="s">
        <v>812</v>
      </c>
    </row>
    <row customHeight="1" ht="11.25">
      <c r="A81" s="1850" t="s">
        <v>2251</v>
      </c>
      <c r="B81" s="1850" t="s">
        <v>16</v>
      </c>
      <c r="C81" s="1850" t="s">
        <v>2530</v>
      </c>
      <c r="D81" s="1850" t="s">
        <v>2531</v>
      </c>
      <c r="E81" s="1850" t="s">
        <v>2532</v>
      </c>
      <c r="F81" s="1850" t="s">
        <v>2533</v>
      </c>
      <c r="G81" s="1850" t="s">
        <v>22</v>
      </c>
      <c r="H81" s="1850" t="s">
        <v>22</v>
      </c>
      <c r="I81" s="1850" t="s">
        <v>812</v>
      </c>
    </row>
    <row customHeight="1" ht="11.25">
      <c r="A82" s="1850" t="s">
        <v>2251</v>
      </c>
      <c r="B82" s="1850" t="s">
        <v>16</v>
      </c>
      <c r="C82" s="1850" t="s">
        <v>2534</v>
      </c>
      <c r="D82" s="1850" t="s">
        <v>2535</v>
      </c>
      <c r="E82" s="1850" t="s">
        <v>2532</v>
      </c>
      <c r="F82" s="1850" t="s">
        <v>2536</v>
      </c>
      <c r="G82" s="1850" t="s">
        <v>22</v>
      </c>
      <c r="H82" s="1850" t="s">
        <v>22</v>
      </c>
      <c r="I82" s="1850" t="s">
        <v>812</v>
      </c>
    </row>
    <row customHeight="1" ht="11.25">
      <c r="A83" s="1850" t="s">
        <v>2251</v>
      </c>
      <c r="B83" s="1850" t="s">
        <v>16</v>
      </c>
      <c r="C83" s="1850" t="s">
        <v>2537</v>
      </c>
      <c r="D83" s="1850" t="s">
        <v>2538</v>
      </c>
      <c r="E83" s="1850" t="s">
        <v>2539</v>
      </c>
      <c r="F83" s="1850" t="s">
        <v>2540</v>
      </c>
      <c r="G83" s="1850" t="s">
        <v>22</v>
      </c>
      <c r="H83" s="1850" t="s">
        <v>22</v>
      </c>
      <c r="I83" s="1850" t="s">
        <v>812</v>
      </c>
    </row>
    <row customHeight="1" ht="11.25">
      <c r="A84" s="1850" t="s">
        <v>2251</v>
      </c>
      <c r="B84" s="1850" t="s">
        <v>16</v>
      </c>
      <c r="C84" s="1850" t="s">
        <v>2252</v>
      </c>
      <c r="D84" s="1850" t="s">
        <v>2253</v>
      </c>
      <c r="E84" s="1850" t="s">
        <v>2254</v>
      </c>
      <c r="F84" s="1850" t="s">
        <v>2255</v>
      </c>
      <c r="G84" s="1850" t="s">
        <v>22</v>
      </c>
      <c r="H84" s="1850" t="s">
        <v>22</v>
      </c>
      <c r="I84" s="1850" t="s">
        <v>898</v>
      </c>
    </row>
    <row customHeight="1" ht="11.25">
      <c r="A85" s="1850" t="s">
        <v>2251</v>
      </c>
      <c r="B85" s="1850" t="s">
        <v>16</v>
      </c>
      <c r="C85" s="1850" t="s">
        <v>2256</v>
      </c>
      <c r="D85" s="1850" t="s">
        <v>2257</v>
      </c>
      <c r="E85" s="1850" t="s">
        <v>2258</v>
      </c>
      <c r="F85" s="1850" t="s">
        <v>2259</v>
      </c>
      <c r="G85" s="1850" t="s">
        <v>22</v>
      </c>
      <c r="H85" s="1850" t="s">
        <v>22</v>
      </c>
      <c r="I85" s="1850" t="s">
        <v>898</v>
      </c>
    </row>
    <row customHeight="1" ht="11.25">
      <c r="A86" s="1850" t="s">
        <v>2251</v>
      </c>
      <c r="B86" s="1850" t="s">
        <v>16</v>
      </c>
      <c r="C86" s="1850" t="s">
        <v>2279</v>
      </c>
      <c r="D86" s="1850" t="s">
        <v>2280</v>
      </c>
      <c r="E86" s="1850" t="s">
        <v>2281</v>
      </c>
      <c r="F86" s="1850" t="s">
        <v>2255</v>
      </c>
      <c r="G86" s="1850" t="s">
        <v>22</v>
      </c>
      <c r="H86" s="1850" t="s">
        <v>22</v>
      </c>
      <c r="I86" s="1850" t="s">
        <v>898</v>
      </c>
    </row>
    <row customHeight="1" ht="11.25">
      <c r="A87" s="1850" t="s">
        <v>2251</v>
      </c>
      <c r="B87" s="1850" t="s">
        <v>16</v>
      </c>
      <c r="C87" s="1850" t="s">
        <v>2297</v>
      </c>
      <c r="D87" s="1850" t="s">
        <v>2298</v>
      </c>
      <c r="E87" s="1850" t="s">
        <v>2299</v>
      </c>
      <c r="F87" s="1850" t="s">
        <v>2296</v>
      </c>
      <c r="G87" s="1850" t="s">
        <v>22</v>
      </c>
      <c r="H87" s="1850" t="s">
        <v>22</v>
      </c>
      <c r="I87" s="1850" t="s">
        <v>898</v>
      </c>
    </row>
    <row customHeight="1" ht="11.25">
      <c r="A88" s="1850" t="s">
        <v>2251</v>
      </c>
      <c r="B88" s="1850" t="s">
        <v>16</v>
      </c>
      <c r="C88" s="1850" t="s">
        <v>2300</v>
      </c>
      <c r="D88" s="1850" t="s">
        <v>2301</v>
      </c>
      <c r="E88" s="1850" t="s">
        <v>2302</v>
      </c>
      <c r="F88" s="1850" t="s">
        <v>2303</v>
      </c>
      <c r="G88" s="1850" t="s">
        <v>22</v>
      </c>
      <c r="H88" s="1850" t="s">
        <v>22</v>
      </c>
      <c r="I88" s="1850" t="s">
        <v>898</v>
      </c>
    </row>
    <row customHeight="1" ht="11.25">
      <c r="A89" s="1850" t="s">
        <v>2251</v>
      </c>
      <c r="B89" s="1850" t="s">
        <v>16</v>
      </c>
      <c r="C89" s="1850" t="s">
        <v>2312</v>
      </c>
      <c r="D89" s="1850" t="s">
        <v>2313</v>
      </c>
      <c r="E89" s="1850" t="s">
        <v>2314</v>
      </c>
      <c r="F89" s="1850" t="s">
        <v>2255</v>
      </c>
      <c r="G89" s="1850" t="s">
        <v>22</v>
      </c>
      <c r="H89" s="1850" t="s">
        <v>22</v>
      </c>
      <c r="I89" s="1850" t="s">
        <v>898</v>
      </c>
    </row>
    <row customHeight="1" ht="11.25">
      <c r="A90" s="1850" t="s">
        <v>2251</v>
      </c>
      <c r="B90" s="1850" t="s">
        <v>16</v>
      </c>
      <c r="C90" s="1850" t="s">
        <v>2315</v>
      </c>
      <c r="D90" s="1850" t="s">
        <v>2316</v>
      </c>
      <c r="E90" s="1850" t="s">
        <v>2317</v>
      </c>
      <c r="F90" s="1850" t="s">
        <v>2318</v>
      </c>
      <c r="G90" s="1850" t="s">
        <v>2319</v>
      </c>
      <c r="H90" s="1850" t="s">
        <v>22</v>
      </c>
      <c r="I90" s="1850" t="s">
        <v>898</v>
      </c>
    </row>
    <row customHeight="1" ht="11.25">
      <c r="A91" s="1850" t="s">
        <v>2251</v>
      </c>
      <c r="B91" s="1850" t="s">
        <v>16</v>
      </c>
      <c r="C91" s="1850" t="s">
        <v>2320</v>
      </c>
      <c r="D91" s="1850" t="s">
        <v>2321</v>
      </c>
      <c r="E91" s="1850" t="s">
        <v>2322</v>
      </c>
      <c r="F91" s="1850" t="s">
        <v>2278</v>
      </c>
      <c r="G91" s="1850" t="s">
        <v>22</v>
      </c>
      <c r="H91" s="1850" t="s">
        <v>22</v>
      </c>
      <c r="I91" s="1850" t="s">
        <v>898</v>
      </c>
    </row>
    <row customHeight="1" ht="11.25">
      <c r="A92" s="1850" t="s">
        <v>2251</v>
      </c>
      <c r="B92" s="1850" t="s">
        <v>16</v>
      </c>
      <c r="C92" s="1850" t="s">
        <v>2328</v>
      </c>
      <c r="D92" s="1850" t="s">
        <v>2329</v>
      </c>
      <c r="E92" s="1850" t="s">
        <v>2330</v>
      </c>
      <c r="F92" s="1850" t="s">
        <v>2274</v>
      </c>
      <c r="G92" s="1850" t="s">
        <v>22</v>
      </c>
      <c r="H92" s="1850" t="s">
        <v>22</v>
      </c>
      <c r="I92" s="1850" t="s">
        <v>898</v>
      </c>
    </row>
    <row customHeight="1" ht="11.25">
      <c r="A93" s="1850" t="s">
        <v>2251</v>
      </c>
      <c r="B93" s="1850" t="s">
        <v>16</v>
      </c>
      <c r="C93" s="1850" t="s">
        <v>2355</v>
      </c>
      <c r="D93" s="1850" t="s">
        <v>2356</v>
      </c>
      <c r="E93" s="1850" t="s">
        <v>2357</v>
      </c>
      <c r="F93" s="1850" t="s">
        <v>2326</v>
      </c>
      <c r="G93" s="1850" t="s">
        <v>2358</v>
      </c>
      <c r="H93" s="1850" t="s">
        <v>22</v>
      </c>
      <c r="I93" s="1850" t="s">
        <v>898</v>
      </c>
    </row>
    <row customHeight="1" ht="11.25">
      <c r="A94" s="1850" t="s">
        <v>2251</v>
      </c>
      <c r="B94" s="1850" t="s">
        <v>16</v>
      </c>
      <c r="C94" s="1850" t="s">
        <v>2363</v>
      </c>
      <c r="D94" s="1850" t="s">
        <v>2364</v>
      </c>
      <c r="E94" s="1850" t="s">
        <v>2365</v>
      </c>
      <c r="F94" s="1850" t="s">
        <v>2337</v>
      </c>
      <c r="G94" s="1850" t="s">
        <v>2366</v>
      </c>
      <c r="H94" s="1850" t="s">
        <v>22</v>
      </c>
      <c r="I94" s="1850" t="s">
        <v>898</v>
      </c>
    </row>
    <row customHeight="1" ht="11.25">
      <c r="A95" s="1850" t="s">
        <v>2251</v>
      </c>
      <c r="B95" s="1850" t="s">
        <v>16</v>
      </c>
      <c r="C95" s="1850" t="s">
        <v>2378</v>
      </c>
      <c r="D95" s="1850" t="s">
        <v>2379</v>
      </c>
      <c r="E95" s="1850" t="s">
        <v>2380</v>
      </c>
      <c r="F95" s="1850" t="s">
        <v>2381</v>
      </c>
      <c r="G95" s="1850" t="s">
        <v>22</v>
      </c>
      <c r="H95" s="1850" t="s">
        <v>22</v>
      </c>
      <c r="I95" s="1850" t="s">
        <v>898</v>
      </c>
    </row>
    <row customHeight="1" ht="11.25">
      <c r="A96" s="1850" t="s">
        <v>2251</v>
      </c>
      <c r="B96" s="1850" t="s">
        <v>16</v>
      </c>
      <c r="C96" s="1850" t="s">
        <v>2391</v>
      </c>
      <c r="D96" s="1850" t="s">
        <v>2392</v>
      </c>
      <c r="E96" s="1850" t="s">
        <v>2393</v>
      </c>
      <c r="F96" s="1850" t="s">
        <v>2337</v>
      </c>
      <c r="G96" s="1850" t="s">
        <v>2394</v>
      </c>
      <c r="H96" s="1850" t="s">
        <v>22</v>
      </c>
      <c r="I96" s="1850" t="s">
        <v>898</v>
      </c>
    </row>
    <row customHeight="1" ht="11.25">
      <c r="A97" s="1850" t="s">
        <v>2251</v>
      </c>
      <c r="B97" s="1850" t="s">
        <v>16</v>
      </c>
      <c r="C97" s="1850" t="s">
        <v>2417</v>
      </c>
      <c r="D97" s="1850" t="s">
        <v>2418</v>
      </c>
      <c r="E97" s="1850" t="s">
        <v>2419</v>
      </c>
      <c r="F97" s="1850" t="s">
        <v>2274</v>
      </c>
      <c r="G97" s="1850" t="s">
        <v>22</v>
      </c>
      <c r="H97" s="1850" t="s">
        <v>22</v>
      </c>
      <c r="I97" s="1850" t="s">
        <v>898</v>
      </c>
    </row>
    <row customHeight="1" ht="11.25">
      <c r="A98" s="1850" t="s">
        <v>2251</v>
      </c>
      <c r="B98" s="1850" t="s">
        <v>16</v>
      </c>
      <c r="C98" s="1850" t="s">
        <v>2449</v>
      </c>
      <c r="D98" s="1850" t="s">
        <v>2450</v>
      </c>
      <c r="E98" s="1850" t="s">
        <v>2451</v>
      </c>
      <c r="F98" s="1850" t="s">
        <v>2255</v>
      </c>
      <c r="G98" s="1850" t="s">
        <v>2452</v>
      </c>
      <c r="H98" s="1850" t="s">
        <v>22</v>
      </c>
      <c r="I98" s="1850" t="s">
        <v>898</v>
      </c>
    </row>
    <row customHeight="1" ht="11.25">
      <c r="A99" s="1850" t="s">
        <v>2251</v>
      </c>
      <c r="B99" s="1850" t="s">
        <v>16</v>
      </c>
      <c r="C99" s="1850" t="s">
        <v>2459</v>
      </c>
      <c r="D99" s="1850" t="s">
        <v>2460</v>
      </c>
      <c r="E99" s="1850" t="s">
        <v>2461</v>
      </c>
      <c r="F99" s="1850" t="s">
        <v>2255</v>
      </c>
      <c r="G99" s="1850" t="s">
        <v>2462</v>
      </c>
      <c r="H99" s="1850" t="s">
        <v>22</v>
      </c>
      <c r="I99" s="1850" t="s">
        <v>898</v>
      </c>
    </row>
    <row customHeight="1" ht="11.25">
      <c r="A100" s="1850" t="s">
        <v>2251</v>
      </c>
      <c r="B100" s="1850" t="s">
        <v>16</v>
      </c>
      <c r="C100" s="1850" t="s">
        <v>2486</v>
      </c>
      <c r="D100" s="1850" t="s">
        <v>2487</v>
      </c>
      <c r="E100" s="1850" t="s">
        <v>2488</v>
      </c>
      <c r="F100" s="1850" t="s">
        <v>2337</v>
      </c>
      <c r="G100" s="1850" t="s">
        <v>22</v>
      </c>
      <c r="H100" s="1850" t="s">
        <v>22</v>
      </c>
      <c r="I100" s="1850" t="s">
        <v>898</v>
      </c>
    </row>
    <row customHeight="1" ht="11.25">
      <c r="A101" s="1850" t="s">
        <v>2251</v>
      </c>
      <c r="B101" s="1850" t="s">
        <v>16</v>
      </c>
      <c r="C101" s="1850" t="s">
        <v>2489</v>
      </c>
      <c r="D101" s="1850" t="s">
        <v>2490</v>
      </c>
      <c r="E101" s="1850" t="s">
        <v>2491</v>
      </c>
      <c r="F101" s="1850" t="s">
        <v>2255</v>
      </c>
      <c r="G101" s="1850" t="s">
        <v>2492</v>
      </c>
      <c r="H101" s="1850" t="s">
        <v>22</v>
      </c>
      <c r="I101" s="1850" t="s">
        <v>898</v>
      </c>
    </row>
    <row customHeight="1" ht="11.25">
      <c r="A102" s="1850" t="s">
        <v>2251</v>
      </c>
      <c r="B102" s="1850" t="s">
        <v>16</v>
      </c>
      <c r="C102" s="1850" t="s">
        <v>22</v>
      </c>
      <c r="D102" s="1850" t="s">
        <v>2517</v>
      </c>
      <c r="E102" s="1850" t="s">
        <v>2518</v>
      </c>
      <c r="F102" s="1850" t="s">
        <v>2255</v>
      </c>
      <c r="G102" s="1850" t="s">
        <v>22</v>
      </c>
      <c r="H102" s="1850" t="s">
        <v>22</v>
      </c>
      <c r="I102" s="1850" t="s">
        <v>898</v>
      </c>
    </row>
    <row customHeight="1" ht="11.25">
      <c r="A103" s="1850" t="s">
        <v>2251</v>
      </c>
      <c r="B103" s="1850" t="s">
        <v>16</v>
      </c>
      <c r="C103" s="1850" t="s">
        <v>2522</v>
      </c>
      <c r="D103" s="1850" t="s">
        <v>2523</v>
      </c>
      <c r="E103" s="1850" t="s">
        <v>2524</v>
      </c>
      <c r="F103" s="1850" t="s">
        <v>2525</v>
      </c>
      <c r="G103" s="1850" t="s">
        <v>22</v>
      </c>
      <c r="H103" s="1850" t="s">
        <v>22</v>
      </c>
      <c r="I103" s="1850" t="s">
        <v>898</v>
      </c>
    </row>
    <row customHeight="1" ht="11.25">
      <c r="A104" s="1850" t="s">
        <v>2251</v>
      </c>
      <c r="B104" s="1850" t="s">
        <v>16</v>
      </c>
      <c r="C104" s="1850" t="s">
        <v>2526</v>
      </c>
      <c r="D104" s="1850" t="s">
        <v>2527</v>
      </c>
      <c r="E104" s="1850" t="s">
        <v>2524</v>
      </c>
      <c r="F104" s="1850" t="s">
        <v>2528</v>
      </c>
      <c r="G104" s="1850" t="s">
        <v>2529</v>
      </c>
      <c r="H104" s="1850" t="s">
        <v>22</v>
      </c>
      <c r="I104" s="1850" t="s">
        <v>898</v>
      </c>
    </row>
    <row customHeight="1" ht="11.25">
      <c r="A105" s="1850" t="s">
        <v>2251</v>
      </c>
      <c r="B105" s="1850" t="s">
        <v>16</v>
      </c>
      <c r="C105" s="1850" t="s">
        <v>2537</v>
      </c>
      <c r="D105" s="1850" t="s">
        <v>2538</v>
      </c>
      <c r="E105" s="1850" t="s">
        <v>2539</v>
      </c>
      <c r="F105" s="1850" t="s">
        <v>2540</v>
      </c>
      <c r="G105" s="1850" t="s">
        <v>22</v>
      </c>
      <c r="H105" s="1850" t="s">
        <v>22</v>
      </c>
      <c r="I105" s="1850" t="s">
        <v>898</v>
      </c>
    </row>
    <row customHeight="1" ht="11.25">
      <c r="A106" s="1850" t="s">
        <v>2251</v>
      </c>
      <c r="B106" s="1850" t="s">
        <v>16</v>
      </c>
      <c r="C106" s="1850" t="s">
        <v>2252</v>
      </c>
      <c r="D106" s="1850" t="s">
        <v>2253</v>
      </c>
      <c r="E106" s="1850" t="s">
        <v>2254</v>
      </c>
      <c r="F106" s="1850" t="s">
        <v>2255</v>
      </c>
      <c r="G106" s="1850" t="s">
        <v>22</v>
      </c>
      <c r="H106" s="1850" t="s">
        <v>22</v>
      </c>
      <c r="I106" s="1850" t="s">
        <v>858</v>
      </c>
    </row>
    <row customHeight="1" ht="11.25">
      <c r="A107" s="1850" t="s">
        <v>2251</v>
      </c>
      <c r="B107" s="1850" t="s">
        <v>16</v>
      </c>
      <c r="C107" s="1850" t="s">
        <v>2256</v>
      </c>
      <c r="D107" s="1850" t="s">
        <v>2257</v>
      </c>
      <c r="E107" s="1850" t="s">
        <v>2258</v>
      </c>
      <c r="F107" s="1850" t="s">
        <v>2259</v>
      </c>
      <c r="G107" s="1850" t="s">
        <v>22</v>
      </c>
      <c r="H107" s="1850" t="s">
        <v>22</v>
      </c>
      <c r="I107" s="1850" t="s">
        <v>858</v>
      </c>
    </row>
    <row customHeight="1" ht="11.25">
      <c r="A108" s="1850" t="s">
        <v>2251</v>
      </c>
      <c r="B108" s="1850" t="s">
        <v>16</v>
      </c>
      <c r="C108" s="1850" t="s">
        <v>2541</v>
      </c>
      <c r="D108" s="1850" t="s">
        <v>2542</v>
      </c>
      <c r="E108" s="1850" t="s">
        <v>2543</v>
      </c>
      <c r="F108" s="1850" t="s">
        <v>2255</v>
      </c>
      <c r="G108" s="1850" t="s">
        <v>22</v>
      </c>
      <c r="H108" s="1850" t="s">
        <v>22</v>
      </c>
      <c r="I108" s="1850" t="s">
        <v>858</v>
      </c>
    </row>
    <row customHeight="1" ht="11.25">
      <c r="A109" s="1850" t="s">
        <v>2251</v>
      </c>
      <c r="B109" s="1850" t="s">
        <v>16</v>
      </c>
      <c r="C109" s="1850" t="s">
        <v>2279</v>
      </c>
      <c r="D109" s="1850" t="s">
        <v>2280</v>
      </c>
      <c r="E109" s="1850" t="s">
        <v>2281</v>
      </c>
      <c r="F109" s="1850" t="s">
        <v>2255</v>
      </c>
      <c r="G109" s="1850" t="s">
        <v>22</v>
      </c>
      <c r="H109" s="1850" t="s">
        <v>22</v>
      </c>
      <c r="I109" s="1850" t="s">
        <v>858</v>
      </c>
    </row>
    <row customHeight="1" ht="11.25">
      <c r="A110" s="1850" t="s">
        <v>2251</v>
      </c>
      <c r="B110" s="1850" t="s">
        <v>16</v>
      </c>
      <c r="C110" s="1850" t="s">
        <v>2544</v>
      </c>
      <c r="D110" s="1850" t="s">
        <v>2545</v>
      </c>
      <c r="E110" s="1850" t="s">
        <v>2546</v>
      </c>
      <c r="F110" s="1850" t="s">
        <v>2381</v>
      </c>
      <c r="G110" s="1850" t="s">
        <v>22</v>
      </c>
      <c r="H110" s="1850" t="s">
        <v>22</v>
      </c>
      <c r="I110" s="1850" t="s">
        <v>858</v>
      </c>
    </row>
    <row customHeight="1" ht="11.25">
      <c r="A111" s="1850" t="s">
        <v>2251</v>
      </c>
      <c r="B111" s="1850" t="s">
        <v>16</v>
      </c>
      <c r="C111" s="1850" t="s">
        <v>2282</v>
      </c>
      <c r="D111" s="1850" t="s">
        <v>2283</v>
      </c>
      <c r="E111" s="1850" t="s">
        <v>2284</v>
      </c>
      <c r="F111" s="1850" t="s">
        <v>2285</v>
      </c>
      <c r="G111" s="1850" t="s">
        <v>22</v>
      </c>
      <c r="H111" s="1850" t="s">
        <v>22</v>
      </c>
      <c r="I111" s="1850" t="s">
        <v>858</v>
      </c>
    </row>
    <row customHeight="1" ht="11.25">
      <c r="A112" s="1850" t="s">
        <v>2251</v>
      </c>
      <c r="B112" s="1850" t="s">
        <v>16</v>
      </c>
      <c r="C112" s="1850" t="s">
        <v>2547</v>
      </c>
      <c r="D112" s="1850" t="s">
        <v>2548</v>
      </c>
      <c r="E112" s="1850" t="s">
        <v>2549</v>
      </c>
      <c r="F112" s="1850" t="s">
        <v>2255</v>
      </c>
      <c r="G112" s="1850" t="s">
        <v>22</v>
      </c>
      <c r="H112" s="1850" t="s">
        <v>22</v>
      </c>
      <c r="I112" s="1850" t="s">
        <v>858</v>
      </c>
    </row>
    <row customHeight="1" ht="11.25">
      <c r="A113" s="1850" t="s">
        <v>2251</v>
      </c>
      <c r="B113" s="1850" t="s">
        <v>16</v>
      </c>
      <c r="C113" s="1850" t="s">
        <v>2289</v>
      </c>
      <c r="D113" s="1850" t="s">
        <v>2290</v>
      </c>
      <c r="E113" s="1850" t="s">
        <v>2291</v>
      </c>
      <c r="F113" s="1850" t="s">
        <v>2270</v>
      </c>
      <c r="G113" s="1850" t="s">
        <v>2292</v>
      </c>
      <c r="H113" s="1850" t="s">
        <v>22</v>
      </c>
      <c r="I113" s="1850" t="s">
        <v>858</v>
      </c>
    </row>
    <row customHeight="1" ht="11.25">
      <c r="A114" s="1850" t="s">
        <v>2251</v>
      </c>
      <c r="B114" s="1850" t="s">
        <v>16</v>
      </c>
      <c r="C114" s="1850" t="s">
        <v>2293</v>
      </c>
      <c r="D114" s="1850" t="s">
        <v>2294</v>
      </c>
      <c r="E114" s="1850" t="s">
        <v>2295</v>
      </c>
      <c r="F114" s="1850" t="s">
        <v>2296</v>
      </c>
      <c r="G114" s="1850" t="s">
        <v>22</v>
      </c>
      <c r="H114" s="1850" t="s">
        <v>22</v>
      </c>
      <c r="I114" s="1850" t="s">
        <v>858</v>
      </c>
    </row>
    <row customHeight="1" ht="11.25">
      <c r="A115" s="1850" t="s">
        <v>2251</v>
      </c>
      <c r="B115" s="1850" t="s">
        <v>16</v>
      </c>
      <c r="C115" s="1850" t="s">
        <v>2297</v>
      </c>
      <c r="D115" s="1850" t="s">
        <v>2298</v>
      </c>
      <c r="E115" s="1850" t="s">
        <v>2299</v>
      </c>
      <c r="F115" s="1850" t="s">
        <v>2296</v>
      </c>
      <c r="G115" s="1850" t="s">
        <v>22</v>
      </c>
      <c r="H115" s="1850" t="s">
        <v>22</v>
      </c>
      <c r="I115" s="1850" t="s">
        <v>858</v>
      </c>
    </row>
    <row customHeight="1" ht="11.25">
      <c r="A116" s="1850" t="s">
        <v>2251</v>
      </c>
      <c r="B116" s="1850" t="s">
        <v>16</v>
      </c>
      <c r="C116" s="1850" t="s">
        <v>2550</v>
      </c>
      <c r="D116" s="1850" t="s">
        <v>2551</v>
      </c>
      <c r="E116" s="1850" t="s">
        <v>2552</v>
      </c>
      <c r="F116" s="1850" t="s">
        <v>2303</v>
      </c>
      <c r="G116" s="1850" t="s">
        <v>2553</v>
      </c>
      <c r="H116" s="1850" t="s">
        <v>22</v>
      </c>
      <c r="I116" s="1850" t="s">
        <v>858</v>
      </c>
    </row>
    <row customHeight="1" ht="11.25">
      <c r="A117" s="1850" t="s">
        <v>2251</v>
      </c>
      <c r="B117" s="1850" t="s">
        <v>16</v>
      </c>
      <c r="C117" s="1850" t="s">
        <v>2554</v>
      </c>
      <c r="D117" s="1850" t="s">
        <v>2555</v>
      </c>
      <c r="E117" s="1850" t="s">
        <v>2306</v>
      </c>
      <c r="F117" s="1850" t="s">
        <v>2556</v>
      </c>
      <c r="G117" s="1850" t="s">
        <v>22</v>
      </c>
      <c r="H117" s="1850" t="s">
        <v>22</v>
      </c>
      <c r="I117" s="1850" t="s">
        <v>858</v>
      </c>
    </row>
    <row customHeight="1" ht="11.25">
      <c r="A118" s="1850" t="s">
        <v>2251</v>
      </c>
      <c r="B118" s="1850" t="s">
        <v>16</v>
      </c>
      <c r="C118" s="1850" t="s">
        <v>2300</v>
      </c>
      <c r="D118" s="1850" t="s">
        <v>2301</v>
      </c>
      <c r="E118" s="1850" t="s">
        <v>2302</v>
      </c>
      <c r="F118" s="1850" t="s">
        <v>2303</v>
      </c>
      <c r="G118" s="1850" t="s">
        <v>22</v>
      </c>
      <c r="H118" s="1850" t="s">
        <v>22</v>
      </c>
      <c r="I118" s="1850" t="s">
        <v>858</v>
      </c>
    </row>
    <row customHeight="1" ht="11.25">
      <c r="A119" s="1850" t="s">
        <v>2251</v>
      </c>
      <c r="B119" s="1850" t="s">
        <v>16</v>
      </c>
      <c r="C119" s="1850" t="s">
        <v>2557</v>
      </c>
      <c r="D119" s="1850" t="s">
        <v>2558</v>
      </c>
      <c r="E119" s="1850" t="s">
        <v>2559</v>
      </c>
      <c r="F119" s="1850" t="s">
        <v>51</v>
      </c>
      <c r="G119" s="1850" t="s">
        <v>22</v>
      </c>
      <c r="H119" s="1850" t="s">
        <v>22</v>
      </c>
      <c r="I119" s="1850" t="s">
        <v>858</v>
      </c>
    </row>
    <row customHeight="1" ht="11.25">
      <c r="A120" s="1850" t="s">
        <v>2251</v>
      </c>
      <c r="B120" s="1850" t="s">
        <v>16</v>
      </c>
      <c r="C120" s="1850" t="s">
        <v>2560</v>
      </c>
      <c r="D120" s="1850" t="s">
        <v>2561</v>
      </c>
      <c r="E120" s="1850" t="s">
        <v>2562</v>
      </c>
      <c r="F120" s="1850" t="s">
        <v>2307</v>
      </c>
      <c r="G120" s="1850" t="s">
        <v>22</v>
      </c>
      <c r="H120" s="1850" t="s">
        <v>22</v>
      </c>
      <c r="I120" s="1850" t="s">
        <v>858</v>
      </c>
    </row>
    <row customHeight="1" ht="11.25">
      <c r="A121" s="1850" t="s">
        <v>2251</v>
      </c>
      <c r="B121" s="1850" t="s">
        <v>16</v>
      </c>
      <c r="C121" s="1850" t="s">
        <v>2304</v>
      </c>
      <c r="D121" s="1850" t="s">
        <v>2305</v>
      </c>
      <c r="E121" s="1850" t="s">
        <v>2306</v>
      </c>
      <c r="F121" s="1850" t="s">
        <v>2307</v>
      </c>
      <c r="G121" s="1850" t="s">
        <v>22</v>
      </c>
      <c r="H121" s="1850" t="s">
        <v>22</v>
      </c>
      <c r="I121" s="1850" t="s">
        <v>858</v>
      </c>
    </row>
    <row customHeight="1" ht="11.25">
      <c r="A122" s="1850" t="s">
        <v>2251</v>
      </c>
      <c r="B122" s="1850" t="s">
        <v>16</v>
      </c>
      <c r="C122" s="1850" t="s">
        <v>2308</v>
      </c>
      <c r="D122" s="1850" t="s">
        <v>2309</v>
      </c>
      <c r="E122" s="1850" t="s">
        <v>2310</v>
      </c>
      <c r="F122" s="1850" t="s">
        <v>2311</v>
      </c>
      <c r="G122" s="1850" t="s">
        <v>22</v>
      </c>
      <c r="H122" s="1850" t="s">
        <v>22</v>
      </c>
      <c r="I122" s="1850" t="s">
        <v>858</v>
      </c>
    </row>
    <row customHeight="1" ht="11.25">
      <c r="A123" s="1850" t="s">
        <v>2251</v>
      </c>
      <c r="B123" s="1850" t="s">
        <v>16</v>
      </c>
      <c r="C123" s="1850" t="s">
        <v>2315</v>
      </c>
      <c r="D123" s="1850" t="s">
        <v>2316</v>
      </c>
      <c r="E123" s="1850" t="s">
        <v>2317</v>
      </c>
      <c r="F123" s="1850" t="s">
        <v>2318</v>
      </c>
      <c r="G123" s="1850" t="s">
        <v>2319</v>
      </c>
      <c r="H123" s="1850" t="s">
        <v>22</v>
      </c>
      <c r="I123" s="1850" t="s">
        <v>858</v>
      </c>
    </row>
    <row customHeight="1" ht="11.25">
      <c r="A124" s="1850" t="s">
        <v>2251</v>
      </c>
      <c r="B124" s="1850" t="s">
        <v>16</v>
      </c>
      <c r="C124" s="1850" t="s">
        <v>2320</v>
      </c>
      <c r="D124" s="1850" t="s">
        <v>2321</v>
      </c>
      <c r="E124" s="1850" t="s">
        <v>2322</v>
      </c>
      <c r="F124" s="1850" t="s">
        <v>2278</v>
      </c>
      <c r="G124" s="1850" t="s">
        <v>22</v>
      </c>
      <c r="H124" s="1850" t="s">
        <v>22</v>
      </c>
      <c r="I124" s="1850" t="s">
        <v>858</v>
      </c>
    </row>
    <row customHeight="1" ht="11.25">
      <c r="A125" s="1850" t="s">
        <v>2251</v>
      </c>
      <c r="B125" s="1850" t="s">
        <v>16</v>
      </c>
      <c r="C125" s="1850" t="s">
        <v>2323</v>
      </c>
      <c r="D125" s="1850" t="s">
        <v>2324</v>
      </c>
      <c r="E125" s="1850" t="s">
        <v>2325</v>
      </c>
      <c r="F125" s="1850" t="s">
        <v>2326</v>
      </c>
      <c r="G125" s="1850" t="s">
        <v>2327</v>
      </c>
      <c r="H125" s="1850" t="s">
        <v>22</v>
      </c>
      <c r="I125" s="1850" t="s">
        <v>858</v>
      </c>
    </row>
    <row customHeight="1" ht="11.25">
      <c r="A126" s="1850" t="s">
        <v>2251</v>
      </c>
      <c r="B126" s="1850" t="s">
        <v>16</v>
      </c>
      <c r="C126" s="1850" t="s">
        <v>2335</v>
      </c>
      <c r="D126" s="1850" t="s">
        <v>2332</v>
      </c>
      <c r="E126" s="1850" t="s">
        <v>2336</v>
      </c>
      <c r="F126" s="1850" t="s">
        <v>2337</v>
      </c>
      <c r="G126" s="1850" t="s">
        <v>2338</v>
      </c>
      <c r="H126" s="1850" t="s">
        <v>22</v>
      </c>
      <c r="I126" s="1850" t="s">
        <v>858</v>
      </c>
    </row>
    <row customHeight="1" ht="11.25">
      <c r="A127" s="1850" t="s">
        <v>2251</v>
      </c>
      <c r="B127" s="1850" t="s">
        <v>16</v>
      </c>
      <c r="C127" s="1850" t="s">
        <v>2339</v>
      </c>
      <c r="D127" s="1850" t="s">
        <v>2340</v>
      </c>
      <c r="E127" s="1850" t="s">
        <v>2341</v>
      </c>
      <c r="F127" s="1850" t="s">
        <v>2337</v>
      </c>
      <c r="G127" s="1850" t="s">
        <v>2342</v>
      </c>
      <c r="H127" s="1850" t="s">
        <v>22</v>
      </c>
      <c r="I127" s="1850" t="s">
        <v>858</v>
      </c>
    </row>
    <row customHeight="1" ht="11.25">
      <c r="A128" s="1850" t="s">
        <v>2251</v>
      </c>
      <c r="B128" s="1850" t="s">
        <v>16</v>
      </c>
      <c r="C128" s="1850" t="s">
        <v>2343</v>
      </c>
      <c r="D128" s="1850" t="s">
        <v>2344</v>
      </c>
      <c r="E128" s="1850" t="s">
        <v>2345</v>
      </c>
      <c r="F128" s="1850" t="s">
        <v>2326</v>
      </c>
      <c r="G128" s="1850" t="s">
        <v>22</v>
      </c>
      <c r="H128" s="1850" t="s">
        <v>22</v>
      </c>
      <c r="I128" s="1850" t="s">
        <v>858</v>
      </c>
    </row>
    <row customHeight="1" ht="11.25">
      <c r="A129" s="1850" t="s">
        <v>2251</v>
      </c>
      <c r="B129" s="1850" t="s">
        <v>16</v>
      </c>
      <c r="C129" s="1850" t="s">
        <v>2346</v>
      </c>
      <c r="D129" s="1850" t="s">
        <v>2347</v>
      </c>
      <c r="E129" s="1850" t="s">
        <v>2348</v>
      </c>
      <c r="F129" s="1850" t="s">
        <v>2349</v>
      </c>
      <c r="G129" s="1850" t="s">
        <v>22</v>
      </c>
      <c r="H129" s="1850" t="s">
        <v>22</v>
      </c>
      <c r="I129" s="1850" t="s">
        <v>858</v>
      </c>
    </row>
    <row customHeight="1" ht="11.25">
      <c r="A130" s="1850" t="s">
        <v>2251</v>
      </c>
      <c r="B130" s="1850" t="s">
        <v>16</v>
      </c>
      <c r="C130" s="1850" t="s">
        <v>2350</v>
      </c>
      <c r="D130" s="1850" t="s">
        <v>2351</v>
      </c>
      <c r="E130" s="1850" t="s">
        <v>2352</v>
      </c>
      <c r="F130" s="1850" t="s">
        <v>2296</v>
      </c>
      <c r="G130" s="1850" t="s">
        <v>2353</v>
      </c>
      <c r="H130" s="1850" t="s">
        <v>2354</v>
      </c>
      <c r="I130" s="1850" t="s">
        <v>858</v>
      </c>
    </row>
    <row customHeight="1" ht="11.25">
      <c r="A131" s="1850" t="s">
        <v>2251</v>
      </c>
      <c r="B131" s="1850" t="s">
        <v>16</v>
      </c>
      <c r="C131" s="1850" t="s">
        <v>2355</v>
      </c>
      <c r="D131" s="1850" t="s">
        <v>2356</v>
      </c>
      <c r="E131" s="1850" t="s">
        <v>2357</v>
      </c>
      <c r="F131" s="1850" t="s">
        <v>2326</v>
      </c>
      <c r="G131" s="1850" t="s">
        <v>2358</v>
      </c>
      <c r="H131" s="1850" t="s">
        <v>22</v>
      </c>
      <c r="I131" s="1850" t="s">
        <v>858</v>
      </c>
    </row>
    <row customHeight="1" ht="11.25">
      <c r="A132" s="1850" t="s">
        <v>2251</v>
      </c>
      <c r="B132" s="1850" t="s">
        <v>16</v>
      </c>
      <c r="C132" s="1850" t="s">
        <v>2563</v>
      </c>
      <c r="D132" s="1850" t="s">
        <v>2564</v>
      </c>
      <c r="E132" s="1850" t="s">
        <v>2565</v>
      </c>
      <c r="F132" s="1850" t="s">
        <v>2337</v>
      </c>
      <c r="G132" s="1850" t="s">
        <v>22</v>
      </c>
      <c r="H132" s="1850" t="s">
        <v>22</v>
      </c>
      <c r="I132" s="1850" t="s">
        <v>858</v>
      </c>
    </row>
    <row customHeight="1" ht="11.25">
      <c r="A133" s="1850" t="s">
        <v>2251</v>
      </c>
      <c r="B133" s="1850" t="s">
        <v>16</v>
      </c>
      <c r="C133" s="1850" t="s">
        <v>2566</v>
      </c>
      <c r="D133" s="1850" t="s">
        <v>2567</v>
      </c>
      <c r="E133" s="1850" t="s">
        <v>2568</v>
      </c>
      <c r="F133" s="1850" t="s">
        <v>2274</v>
      </c>
      <c r="G133" s="1850" t="s">
        <v>2569</v>
      </c>
      <c r="H133" s="1850" t="s">
        <v>22</v>
      </c>
      <c r="I133" s="1850" t="s">
        <v>858</v>
      </c>
    </row>
    <row customHeight="1" ht="11.25">
      <c r="A134" s="1850" t="s">
        <v>2251</v>
      </c>
      <c r="B134" s="1850" t="s">
        <v>16</v>
      </c>
      <c r="C134" s="1850" t="s">
        <v>2359</v>
      </c>
      <c r="D134" s="1850" t="s">
        <v>2360</v>
      </c>
      <c r="E134" s="1850" t="s">
        <v>2361</v>
      </c>
      <c r="F134" s="1850" t="s">
        <v>2296</v>
      </c>
      <c r="G134" s="1850" t="s">
        <v>2362</v>
      </c>
      <c r="H134" s="1850" t="s">
        <v>22</v>
      </c>
      <c r="I134" s="1850" t="s">
        <v>858</v>
      </c>
    </row>
    <row customHeight="1" ht="11.25">
      <c r="A135" s="1850" t="s">
        <v>2251</v>
      </c>
      <c r="B135" s="1850" t="s">
        <v>16</v>
      </c>
      <c r="C135" s="1850" t="s">
        <v>2367</v>
      </c>
      <c r="D135" s="1850" t="s">
        <v>2368</v>
      </c>
      <c r="E135" s="1850" t="s">
        <v>2369</v>
      </c>
      <c r="F135" s="1850" t="s">
        <v>2270</v>
      </c>
      <c r="G135" s="1850" t="s">
        <v>2370</v>
      </c>
      <c r="H135" s="1850" t="s">
        <v>22</v>
      </c>
      <c r="I135" s="1850" t="s">
        <v>858</v>
      </c>
    </row>
    <row customHeight="1" ht="11.25">
      <c r="A136" s="1850" t="s">
        <v>2251</v>
      </c>
      <c r="B136" s="1850" t="s">
        <v>16</v>
      </c>
      <c r="C136" s="1850" t="s">
        <v>2371</v>
      </c>
      <c r="D136" s="1850" t="s">
        <v>2372</v>
      </c>
      <c r="E136" s="1850" t="s">
        <v>2373</v>
      </c>
      <c r="F136" s="1850" t="s">
        <v>2374</v>
      </c>
      <c r="G136" s="1850" t="s">
        <v>22</v>
      </c>
      <c r="H136" s="1850" t="s">
        <v>22</v>
      </c>
      <c r="I136" s="1850" t="s">
        <v>858</v>
      </c>
    </row>
    <row customHeight="1" ht="11.25">
      <c r="A137" s="1850" t="s">
        <v>2251</v>
      </c>
      <c r="B137" s="1850" t="s">
        <v>16</v>
      </c>
      <c r="C137" s="1850" t="s">
        <v>2375</v>
      </c>
      <c r="D137" s="1850" t="s">
        <v>2376</v>
      </c>
      <c r="E137" s="1850" t="s">
        <v>2377</v>
      </c>
      <c r="F137" s="1850" t="s">
        <v>2274</v>
      </c>
      <c r="G137" s="1850" t="s">
        <v>22</v>
      </c>
      <c r="H137" s="1850" t="s">
        <v>22</v>
      </c>
      <c r="I137" s="1850" t="s">
        <v>858</v>
      </c>
    </row>
    <row customHeight="1" ht="11.25">
      <c r="A138" s="1850" t="s">
        <v>2251</v>
      </c>
      <c r="B138" s="1850" t="s">
        <v>16</v>
      </c>
      <c r="C138" s="1850" t="s">
        <v>13</v>
      </c>
      <c r="D138" s="1850" t="s">
        <v>46</v>
      </c>
      <c r="E138" s="1850" t="s">
        <v>49</v>
      </c>
      <c r="F138" s="1850" t="s">
        <v>51</v>
      </c>
      <c r="G138" s="1850" t="s">
        <v>22</v>
      </c>
      <c r="H138" s="1850" t="s">
        <v>22</v>
      </c>
      <c r="I138" s="1850" t="s">
        <v>858</v>
      </c>
    </row>
    <row customHeight="1" ht="11.25">
      <c r="A139" s="1850" t="s">
        <v>2251</v>
      </c>
      <c r="B139" s="1850" t="s">
        <v>16</v>
      </c>
      <c r="C139" s="1850" t="s">
        <v>2378</v>
      </c>
      <c r="D139" s="1850" t="s">
        <v>2379</v>
      </c>
      <c r="E139" s="1850" t="s">
        <v>2380</v>
      </c>
      <c r="F139" s="1850" t="s">
        <v>2381</v>
      </c>
      <c r="G139" s="1850" t="s">
        <v>22</v>
      </c>
      <c r="H139" s="1850" t="s">
        <v>22</v>
      </c>
      <c r="I139" s="1850" t="s">
        <v>858</v>
      </c>
    </row>
    <row customHeight="1" ht="11.25">
      <c r="A140" s="1850" t="s">
        <v>2251</v>
      </c>
      <c r="B140" s="1850" t="s">
        <v>16</v>
      </c>
      <c r="C140" s="1850" t="s">
        <v>2385</v>
      </c>
      <c r="D140" s="1850" t="s">
        <v>2386</v>
      </c>
      <c r="E140" s="1850" t="s">
        <v>2387</v>
      </c>
      <c r="F140" s="1850" t="s">
        <v>2311</v>
      </c>
      <c r="G140" s="1850" t="s">
        <v>22</v>
      </c>
      <c r="H140" s="1850" t="s">
        <v>22</v>
      </c>
      <c r="I140" s="1850" t="s">
        <v>858</v>
      </c>
    </row>
    <row customHeight="1" ht="11.25">
      <c r="A141" s="1850" t="s">
        <v>2251</v>
      </c>
      <c r="B141" s="1850" t="s">
        <v>16</v>
      </c>
      <c r="C141" s="1850" t="s">
        <v>2388</v>
      </c>
      <c r="D141" s="1850" t="s">
        <v>2389</v>
      </c>
      <c r="E141" s="1850" t="s">
        <v>2284</v>
      </c>
      <c r="F141" s="1850" t="s">
        <v>2390</v>
      </c>
      <c r="G141" s="1850" t="s">
        <v>22</v>
      </c>
      <c r="H141" s="1850" t="s">
        <v>22</v>
      </c>
      <c r="I141" s="1850" t="s">
        <v>858</v>
      </c>
    </row>
    <row customHeight="1" ht="11.25">
      <c r="A142" s="1850" t="s">
        <v>2251</v>
      </c>
      <c r="B142" s="1850" t="s">
        <v>16</v>
      </c>
      <c r="C142" s="1850" t="s">
        <v>2391</v>
      </c>
      <c r="D142" s="1850" t="s">
        <v>2392</v>
      </c>
      <c r="E142" s="1850" t="s">
        <v>2393</v>
      </c>
      <c r="F142" s="1850" t="s">
        <v>2337</v>
      </c>
      <c r="G142" s="1850" t="s">
        <v>2394</v>
      </c>
      <c r="H142" s="1850" t="s">
        <v>22</v>
      </c>
      <c r="I142" s="1850" t="s">
        <v>858</v>
      </c>
    </row>
    <row customHeight="1" ht="11.25">
      <c r="A143" s="1850" t="s">
        <v>2251</v>
      </c>
      <c r="B143" s="1850" t="s">
        <v>16</v>
      </c>
      <c r="C143" s="1850" t="s">
        <v>2570</v>
      </c>
      <c r="D143" s="1850" t="s">
        <v>2571</v>
      </c>
      <c r="E143" s="1850" t="s">
        <v>2572</v>
      </c>
      <c r="F143" s="1850" t="s">
        <v>2263</v>
      </c>
      <c r="G143" s="1850" t="s">
        <v>22</v>
      </c>
      <c r="H143" s="1850" t="s">
        <v>22</v>
      </c>
      <c r="I143" s="1850" t="s">
        <v>858</v>
      </c>
    </row>
    <row customHeight="1" ht="11.25">
      <c r="A144" s="1850" t="s">
        <v>2251</v>
      </c>
      <c r="B144" s="1850" t="s">
        <v>16</v>
      </c>
      <c r="C144" s="1850" t="s">
        <v>2395</v>
      </c>
      <c r="D144" s="1850" t="s">
        <v>2396</v>
      </c>
      <c r="E144" s="1850" t="s">
        <v>2397</v>
      </c>
      <c r="F144" s="1850" t="s">
        <v>2398</v>
      </c>
      <c r="G144" s="1850" t="s">
        <v>2399</v>
      </c>
      <c r="H144" s="1850" t="s">
        <v>22</v>
      </c>
      <c r="I144" s="1850" t="s">
        <v>858</v>
      </c>
    </row>
    <row customHeight="1" ht="11.25">
      <c r="A145" s="1850" t="s">
        <v>2251</v>
      </c>
      <c r="B145" s="1850" t="s">
        <v>16</v>
      </c>
      <c r="C145" s="1850" t="s">
        <v>2573</v>
      </c>
      <c r="D145" s="1850" t="s">
        <v>2574</v>
      </c>
      <c r="E145" s="1850" t="s">
        <v>2575</v>
      </c>
      <c r="F145" s="1850" t="s">
        <v>2349</v>
      </c>
      <c r="G145" s="1850" t="s">
        <v>2576</v>
      </c>
      <c r="H145" s="1850" t="s">
        <v>22</v>
      </c>
      <c r="I145" s="1850" t="s">
        <v>858</v>
      </c>
    </row>
    <row customHeight="1" ht="11.25">
      <c r="A146" s="1850" t="s">
        <v>2251</v>
      </c>
      <c r="B146" s="1850" t="s">
        <v>16</v>
      </c>
      <c r="C146" s="1850" t="s">
        <v>2577</v>
      </c>
      <c r="D146" s="1850" t="s">
        <v>2578</v>
      </c>
      <c r="E146" s="1850" t="s">
        <v>2579</v>
      </c>
      <c r="F146" s="1850" t="s">
        <v>2398</v>
      </c>
      <c r="G146" s="1850" t="s">
        <v>22</v>
      </c>
      <c r="H146" s="1850" t="s">
        <v>22</v>
      </c>
      <c r="I146" s="1850" t="s">
        <v>858</v>
      </c>
    </row>
    <row customHeight="1" ht="11.25">
      <c r="A147" s="1850" t="s">
        <v>2251</v>
      </c>
      <c r="B147" s="1850" t="s">
        <v>16</v>
      </c>
      <c r="C147" s="1850" t="s">
        <v>2580</v>
      </c>
      <c r="D147" s="1850" t="s">
        <v>2581</v>
      </c>
      <c r="E147" s="1850" t="s">
        <v>2582</v>
      </c>
      <c r="F147" s="1850" t="s">
        <v>2263</v>
      </c>
      <c r="G147" s="1850" t="s">
        <v>22</v>
      </c>
      <c r="H147" s="1850" t="s">
        <v>22</v>
      </c>
      <c r="I147" s="1850" t="s">
        <v>858</v>
      </c>
    </row>
    <row customHeight="1" ht="11.25">
      <c r="A148" s="1850" t="s">
        <v>2251</v>
      </c>
      <c r="B148" s="1850" t="s">
        <v>16</v>
      </c>
      <c r="C148" s="1850" t="s">
        <v>2583</v>
      </c>
      <c r="D148" s="1850" t="s">
        <v>2584</v>
      </c>
      <c r="E148" s="1850" t="s">
        <v>2585</v>
      </c>
      <c r="F148" s="1850" t="s">
        <v>2255</v>
      </c>
      <c r="G148" s="1850" t="s">
        <v>22</v>
      </c>
      <c r="H148" s="1850" t="s">
        <v>22</v>
      </c>
      <c r="I148" s="1850" t="s">
        <v>858</v>
      </c>
    </row>
    <row customHeight="1" ht="11.25">
      <c r="A149" s="1850" t="s">
        <v>2251</v>
      </c>
      <c r="B149" s="1850" t="s">
        <v>16</v>
      </c>
      <c r="C149" s="1850" t="s">
        <v>2410</v>
      </c>
      <c r="D149" s="1850" t="s">
        <v>2411</v>
      </c>
      <c r="E149" s="1850" t="s">
        <v>2412</v>
      </c>
      <c r="F149" s="1850" t="s">
        <v>2296</v>
      </c>
      <c r="G149" s="1850" t="s">
        <v>22</v>
      </c>
      <c r="H149" s="1850" t="s">
        <v>22</v>
      </c>
      <c r="I149" s="1850" t="s">
        <v>858</v>
      </c>
    </row>
    <row customHeight="1" ht="11.25">
      <c r="A150" s="1850" t="s">
        <v>2251</v>
      </c>
      <c r="B150" s="1850" t="s">
        <v>16</v>
      </c>
      <c r="C150" s="1850" t="s">
        <v>2413</v>
      </c>
      <c r="D150" s="1850" t="s">
        <v>2414</v>
      </c>
      <c r="E150" s="1850" t="s">
        <v>2415</v>
      </c>
      <c r="F150" s="1850" t="s">
        <v>2403</v>
      </c>
      <c r="G150" s="1850" t="s">
        <v>2416</v>
      </c>
      <c r="H150" s="1850" t="s">
        <v>22</v>
      </c>
      <c r="I150" s="1850" t="s">
        <v>858</v>
      </c>
    </row>
    <row customHeight="1" ht="11.25">
      <c r="A151" s="1850" t="s">
        <v>2251</v>
      </c>
      <c r="B151" s="1850" t="s">
        <v>16</v>
      </c>
      <c r="C151" s="1850" t="s">
        <v>2432</v>
      </c>
      <c r="D151" s="1850" t="s">
        <v>2433</v>
      </c>
      <c r="E151" s="1850" t="s">
        <v>2434</v>
      </c>
      <c r="F151" s="1850" t="s">
        <v>2307</v>
      </c>
      <c r="G151" s="1850" t="s">
        <v>2435</v>
      </c>
      <c r="H151" s="1850" t="s">
        <v>22</v>
      </c>
      <c r="I151" s="1850" t="s">
        <v>858</v>
      </c>
    </row>
    <row customHeight="1" ht="11.25">
      <c r="A152" s="1850" t="s">
        <v>2251</v>
      </c>
      <c r="B152" s="1850" t="s">
        <v>16</v>
      </c>
      <c r="C152" s="1850" t="s">
        <v>2436</v>
      </c>
      <c r="D152" s="1850" t="s">
        <v>2437</v>
      </c>
      <c r="E152" s="1850" t="s">
        <v>2438</v>
      </c>
      <c r="F152" s="1850" t="s">
        <v>2307</v>
      </c>
      <c r="G152" s="1850" t="s">
        <v>22</v>
      </c>
      <c r="H152" s="1850" t="s">
        <v>22</v>
      </c>
      <c r="I152" s="1850" t="s">
        <v>858</v>
      </c>
    </row>
    <row customHeight="1" ht="11.25">
      <c r="A153" s="1850" t="s">
        <v>2251</v>
      </c>
      <c r="B153" s="1850" t="s">
        <v>16</v>
      </c>
      <c r="C153" s="1850" t="s">
        <v>2439</v>
      </c>
      <c r="D153" s="1850" t="s">
        <v>2440</v>
      </c>
      <c r="E153" s="1850" t="s">
        <v>2441</v>
      </c>
      <c r="F153" s="1850" t="s">
        <v>2442</v>
      </c>
      <c r="G153" s="1850" t="s">
        <v>22</v>
      </c>
      <c r="H153" s="1850" t="s">
        <v>22</v>
      </c>
      <c r="I153" s="1850" t="s">
        <v>858</v>
      </c>
    </row>
    <row customHeight="1" ht="11.25">
      <c r="A154" s="1850" t="s">
        <v>2251</v>
      </c>
      <c r="B154" s="1850" t="s">
        <v>16</v>
      </c>
      <c r="C154" s="1850" t="s">
        <v>2586</v>
      </c>
      <c r="D154" s="1850" t="s">
        <v>2587</v>
      </c>
      <c r="E154" s="1850" t="s">
        <v>2588</v>
      </c>
      <c r="F154" s="1850" t="s">
        <v>2337</v>
      </c>
      <c r="G154" s="1850" t="s">
        <v>22</v>
      </c>
      <c r="H154" s="1850" t="s">
        <v>22</v>
      </c>
      <c r="I154" s="1850" t="s">
        <v>858</v>
      </c>
    </row>
    <row customHeight="1" ht="11.25">
      <c r="A155" s="1850" t="s">
        <v>2251</v>
      </c>
      <c r="B155" s="1850" t="s">
        <v>16</v>
      </c>
      <c r="C155" s="1850" t="s">
        <v>2589</v>
      </c>
      <c r="D155" s="1850" t="s">
        <v>2590</v>
      </c>
      <c r="E155" s="1850" t="s">
        <v>2591</v>
      </c>
      <c r="F155" s="1850" t="s">
        <v>2263</v>
      </c>
      <c r="G155" s="1850" t="s">
        <v>22</v>
      </c>
      <c r="H155" s="1850" t="s">
        <v>22</v>
      </c>
      <c r="I155" s="1850" t="s">
        <v>858</v>
      </c>
    </row>
    <row customHeight="1" ht="11.25">
      <c r="A156" s="1850" t="s">
        <v>2251</v>
      </c>
      <c r="B156" s="1850" t="s">
        <v>16</v>
      </c>
      <c r="C156" s="1850" t="s">
        <v>2446</v>
      </c>
      <c r="D156" s="1850" t="s">
        <v>2447</v>
      </c>
      <c r="E156" s="1850" t="s">
        <v>2448</v>
      </c>
      <c r="F156" s="1850" t="s">
        <v>2255</v>
      </c>
      <c r="G156" s="1850" t="s">
        <v>22</v>
      </c>
      <c r="H156" s="1850" t="s">
        <v>22</v>
      </c>
      <c r="I156" s="1850" t="s">
        <v>858</v>
      </c>
    </row>
    <row customHeight="1" ht="11.25">
      <c r="A157" s="1850" t="s">
        <v>2251</v>
      </c>
      <c r="B157" s="1850" t="s">
        <v>16</v>
      </c>
      <c r="C157" s="1850" t="s">
        <v>2592</v>
      </c>
      <c r="D157" s="1850" t="s">
        <v>2593</v>
      </c>
      <c r="E157" s="1850" t="s">
        <v>2594</v>
      </c>
      <c r="F157" s="1850" t="s">
        <v>2274</v>
      </c>
      <c r="G157" s="1850" t="s">
        <v>2595</v>
      </c>
      <c r="H157" s="1850" t="s">
        <v>22</v>
      </c>
      <c r="I157" s="1850" t="s">
        <v>858</v>
      </c>
    </row>
    <row customHeight="1" ht="11.25">
      <c r="A158" s="1850" t="s">
        <v>2251</v>
      </c>
      <c r="B158" s="1850" t="s">
        <v>16</v>
      </c>
      <c r="C158" s="1850" t="s">
        <v>2596</v>
      </c>
      <c r="D158" s="1850" t="s">
        <v>2597</v>
      </c>
      <c r="E158" s="1850" t="s">
        <v>2598</v>
      </c>
      <c r="F158" s="1850" t="s">
        <v>2263</v>
      </c>
      <c r="G158" s="1850" t="s">
        <v>22</v>
      </c>
      <c r="H158" s="1850" t="s">
        <v>22</v>
      </c>
      <c r="I158" s="1850" t="s">
        <v>858</v>
      </c>
    </row>
    <row customHeight="1" ht="11.25">
      <c r="A159" s="1850" t="s">
        <v>2251</v>
      </c>
      <c r="B159" s="1850" t="s">
        <v>16</v>
      </c>
      <c r="C159" s="1850" t="s">
        <v>2449</v>
      </c>
      <c r="D159" s="1850" t="s">
        <v>2450</v>
      </c>
      <c r="E159" s="1850" t="s">
        <v>2451</v>
      </c>
      <c r="F159" s="1850" t="s">
        <v>2255</v>
      </c>
      <c r="G159" s="1850" t="s">
        <v>2452</v>
      </c>
      <c r="H159" s="1850" t="s">
        <v>22</v>
      </c>
      <c r="I159" s="1850" t="s">
        <v>858</v>
      </c>
    </row>
    <row customHeight="1" ht="11.25">
      <c r="A160" s="1850" t="s">
        <v>2251</v>
      </c>
      <c r="B160" s="1850" t="s">
        <v>16</v>
      </c>
      <c r="C160" s="1850" t="s">
        <v>2459</v>
      </c>
      <c r="D160" s="1850" t="s">
        <v>2460</v>
      </c>
      <c r="E160" s="1850" t="s">
        <v>2461</v>
      </c>
      <c r="F160" s="1850" t="s">
        <v>2255</v>
      </c>
      <c r="G160" s="1850" t="s">
        <v>2462</v>
      </c>
      <c r="H160" s="1850" t="s">
        <v>22</v>
      </c>
      <c r="I160" s="1850" t="s">
        <v>858</v>
      </c>
    </row>
    <row customHeight="1" ht="11.25">
      <c r="A161" s="1850" t="s">
        <v>2251</v>
      </c>
      <c r="B161" s="1850" t="s">
        <v>16</v>
      </c>
      <c r="C161" s="1850" t="s">
        <v>2599</v>
      </c>
      <c r="D161" s="1850" t="s">
        <v>2600</v>
      </c>
      <c r="E161" s="1850" t="s">
        <v>2601</v>
      </c>
      <c r="F161" s="1850" t="s">
        <v>2270</v>
      </c>
      <c r="G161" s="1850" t="s">
        <v>22</v>
      </c>
      <c r="H161" s="1850" t="s">
        <v>22</v>
      </c>
      <c r="I161" s="1850" t="s">
        <v>858</v>
      </c>
    </row>
    <row customHeight="1" ht="11.25">
      <c r="A162" s="1850" t="s">
        <v>2251</v>
      </c>
      <c r="B162" s="1850" t="s">
        <v>16</v>
      </c>
      <c r="C162" s="1850" t="s">
        <v>2602</v>
      </c>
      <c r="D162" s="1850" t="s">
        <v>2603</v>
      </c>
      <c r="E162" s="1850" t="s">
        <v>2604</v>
      </c>
      <c r="F162" s="1850" t="s">
        <v>2255</v>
      </c>
      <c r="G162" s="1850" t="s">
        <v>22</v>
      </c>
      <c r="H162" s="1850" t="s">
        <v>22</v>
      </c>
      <c r="I162" s="1850" t="s">
        <v>858</v>
      </c>
    </row>
    <row customHeight="1" ht="11.25">
      <c r="A163" s="1850" t="s">
        <v>2251</v>
      </c>
      <c r="B163" s="1850" t="s">
        <v>16</v>
      </c>
      <c r="C163" s="1850" t="s">
        <v>2479</v>
      </c>
      <c r="D163" s="1850" t="s">
        <v>2480</v>
      </c>
      <c r="E163" s="1850" t="s">
        <v>2481</v>
      </c>
      <c r="F163" s="1850" t="s">
        <v>2311</v>
      </c>
      <c r="G163" s="1850" t="s">
        <v>22</v>
      </c>
      <c r="H163" s="1850" t="s">
        <v>22</v>
      </c>
      <c r="I163" s="1850" t="s">
        <v>858</v>
      </c>
    </row>
    <row customHeight="1" ht="11.25">
      <c r="A164" s="1850" t="s">
        <v>2251</v>
      </c>
      <c r="B164" s="1850" t="s">
        <v>16</v>
      </c>
      <c r="C164" s="1850" t="s">
        <v>2482</v>
      </c>
      <c r="D164" s="1850" t="s">
        <v>2483</v>
      </c>
      <c r="E164" s="1850" t="s">
        <v>2484</v>
      </c>
      <c r="F164" s="1850" t="s">
        <v>2255</v>
      </c>
      <c r="G164" s="1850" t="s">
        <v>2485</v>
      </c>
      <c r="H164" s="1850" t="s">
        <v>22</v>
      </c>
      <c r="I164" s="1850" t="s">
        <v>858</v>
      </c>
    </row>
    <row customHeight="1" ht="11.25">
      <c r="A165" s="1850" t="s">
        <v>2251</v>
      </c>
      <c r="B165" s="1850" t="s">
        <v>16</v>
      </c>
      <c r="C165" s="1850" t="s">
        <v>2605</v>
      </c>
      <c r="D165" s="1850" t="s">
        <v>2606</v>
      </c>
      <c r="E165" s="1850" t="s">
        <v>2607</v>
      </c>
      <c r="F165" s="1850" t="s">
        <v>2337</v>
      </c>
      <c r="G165" s="1850" t="s">
        <v>22</v>
      </c>
      <c r="H165" s="1850" t="s">
        <v>22</v>
      </c>
      <c r="I165" s="1850" t="s">
        <v>858</v>
      </c>
    </row>
    <row customHeight="1" ht="11.25">
      <c r="A166" s="1850" t="s">
        <v>2251</v>
      </c>
      <c r="B166" s="1850" t="s">
        <v>16</v>
      </c>
      <c r="C166" s="1850" t="s">
        <v>2489</v>
      </c>
      <c r="D166" s="1850" t="s">
        <v>2490</v>
      </c>
      <c r="E166" s="1850" t="s">
        <v>2491</v>
      </c>
      <c r="F166" s="1850" t="s">
        <v>2255</v>
      </c>
      <c r="G166" s="1850" t="s">
        <v>2492</v>
      </c>
      <c r="H166" s="1850" t="s">
        <v>22</v>
      </c>
      <c r="I166" s="1850" t="s">
        <v>858</v>
      </c>
    </row>
    <row customHeight="1" ht="11.25">
      <c r="A167" s="1850" t="s">
        <v>2251</v>
      </c>
      <c r="B167" s="1850" t="s">
        <v>16</v>
      </c>
      <c r="C167" s="1850" t="s">
        <v>2493</v>
      </c>
      <c r="D167" s="1850" t="s">
        <v>2494</v>
      </c>
      <c r="E167" s="1850" t="s">
        <v>2495</v>
      </c>
      <c r="F167" s="1850" t="s">
        <v>2403</v>
      </c>
      <c r="G167" s="1850" t="s">
        <v>22</v>
      </c>
      <c r="H167" s="1850" t="s">
        <v>22</v>
      </c>
      <c r="I167" s="1850" t="s">
        <v>858</v>
      </c>
    </row>
    <row customHeight="1" ht="11.25">
      <c r="A168" s="1850" t="s">
        <v>2251</v>
      </c>
      <c r="B168" s="1850" t="s">
        <v>16</v>
      </c>
      <c r="C168" s="1850" t="s">
        <v>2504</v>
      </c>
      <c r="D168" s="1850" t="s">
        <v>2505</v>
      </c>
      <c r="E168" s="1850" t="s">
        <v>2506</v>
      </c>
      <c r="F168" s="1850" t="s">
        <v>2311</v>
      </c>
      <c r="G168" s="1850" t="s">
        <v>2507</v>
      </c>
      <c r="H168" s="1850" t="s">
        <v>22</v>
      </c>
      <c r="I168" s="1850" t="s">
        <v>858</v>
      </c>
    </row>
    <row customHeight="1" ht="11.25">
      <c r="A169" s="1850" t="s">
        <v>2251</v>
      </c>
      <c r="B169" s="1850" t="s">
        <v>16</v>
      </c>
      <c r="C169" s="1850" t="s">
        <v>22</v>
      </c>
      <c r="D169" s="1850" t="s">
        <v>2517</v>
      </c>
      <c r="E169" s="1850" t="s">
        <v>2518</v>
      </c>
      <c r="F169" s="1850" t="s">
        <v>2255</v>
      </c>
      <c r="G169" s="1850" t="s">
        <v>22</v>
      </c>
      <c r="H169" s="1850" t="s">
        <v>22</v>
      </c>
      <c r="I169" s="1850" t="s">
        <v>858</v>
      </c>
    </row>
    <row customHeight="1" ht="11.25">
      <c r="A170" s="1850" t="s">
        <v>2251</v>
      </c>
      <c r="B170" s="1850" t="s">
        <v>16</v>
      </c>
      <c r="C170" s="1850" t="s">
        <v>2608</v>
      </c>
      <c r="D170" s="1850" t="s">
        <v>2609</v>
      </c>
      <c r="E170" s="1850" t="s">
        <v>2610</v>
      </c>
      <c r="F170" s="1850" t="s">
        <v>2255</v>
      </c>
      <c r="G170" s="1850" t="s">
        <v>22</v>
      </c>
      <c r="H170" s="1850" t="s">
        <v>22</v>
      </c>
      <c r="I170" s="1850" t="s">
        <v>858</v>
      </c>
    </row>
    <row customHeight="1" ht="11.25">
      <c r="A171" s="1850" t="s">
        <v>2251</v>
      </c>
      <c r="B171" s="1850" t="s">
        <v>16</v>
      </c>
      <c r="C171" s="1850" t="s">
        <v>2522</v>
      </c>
      <c r="D171" s="1850" t="s">
        <v>2523</v>
      </c>
      <c r="E171" s="1850" t="s">
        <v>2524</v>
      </c>
      <c r="F171" s="1850" t="s">
        <v>2525</v>
      </c>
      <c r="G171" s="1850" t="s">
        <v>22</v>
      </c>
      <c r="H171" s="1850" t="s">
        <v>22</v>
      </c>
      <c r="I171" s="1850" t="s">
        <v>858</v>
      </c>
    </row>
    <row customHeight="1" ht="11.25">
      <c r="A172" s="1850" t="s">
        <v>2251</v>
      </c>
      <c r="B172" s="1850" t="s">
        <v>16</v>
      </c>
      <c r="C172" s="1850" t="s">
        <v>2526</v>
      </c>
      <c r="D172" s="1850" t="s">
        <v>2527</v>
      </c>
      <c r="E172" s="1850" t="s">
        <v>2524</v>
      </c>
      <c r="F172" s="1850" t="s">
        <v>2528</v>
      </c>
      <c r="G172" s="1850" t="s">
        <v>2529</v>
      </c>
      <c r="H172" s="1850" t="s">
        <v>22</v>
      </c>
      <c r="I172" s="1850" t="s">
        <v>858</v>
      </c>
    </row>
    <row customHeight="1" ht="11.25">
      <c r="A173" s="1850" t="s">
        <v>2251</v>
      </c>
      <c r="B173" s="1850" t="s">
        <v>16</v>
      </c>
      <c r="C173" s="1850" t="s">
        <v>2611</v>
      </c>
      <c r="D173" s="1850" t="s">
        <v>2612</v>
      </c>
      <c r="E173" s="1850" t="s">
        <v>2613</v>
      </c>
      <c r="F173" s="1850" t="s">
        <v>2255</v>
      </c>
      <c r="G173" s="1850" t="s">
        <v>22</v>
      </c>
      <c r="H173" s="1850" t="s">
        <v>22</v>
      </c>
      <c r="I173" s="1850" t="s">
        <v>858</v>
      </c>
    </row>
    <row customHeight="1" ht="11.25">
      <c r="A174" s="1850" t="s">
        <v>2251</v>
      </c>
      <c r="B174" s="1850" t="s">
        <v>16</v>
      </c>
      <c r="C174" s="1850" t="s">
        <v>2614</v>
      </c>
      <c r="D174" s="1850" t="s">
        <v>2615</v>
      </c>
      <c r="E174" s="1850" t="s">
        <v>2616</v>
      </c>
      <c r="F174" s="1850" t="s">
        <v>2374</v>
      </c>
      <c r="G174" s="1850" t="s">
        <v>22</v>
      </c>
      <c r="H174" s="1850" t="s">
        <v>22</v>
      </c>
      <c r="I174" s="1850" t="s">
        <v>858</v>
      </c>
    </row>
    <row customHeight="1" ht="11.25">
      <c r="A175" s="1850" t="s">
        <v>2251</v>
      </c>
      <c r="B175" s="1850" t="s">
        <v>16</v>
      </c>
      <c r="C175" s="1850" t="s">
        <v>2252</v>
      </c>
      <c r="D175" s="1850" t="s">
        <v>2253</v>
      </c>
      <c r="E175" s="1850" t="s">
        <v>2254</v>
      </c>
      <c r="F175" s="1850" t="s">
        <v>2255</v>
      </c>
      <c r="G175" s="1850" t="s">
        <v>22</v>
      </c>
      <c r="H175" s="1850" t="s">
        <v>22</v>
      </c>
      <c r="I175" s="1850" t="s">
        <v>911</v>
      </c>
    </row>
    <row customHeight="1" ht="11.25">
      <c r="A176" s="1850" t="s">
        <v>2251</v>
      </c>
      <c r="B176" s="1850" t="s">
        <v>16</v>
      </c>
      <c r="C176" s="1850" t="s">
        <v>2256</v>
      </c>
      <c r="D176" s="1850" t="s">
        <v>2257</v>
      </c>
      <c r="E176" s="1850" t="s">
        <v>2258</v>
      </c>
      <c r="F176" s="1850" t="s">
        <v>2259</v>
      </c>
      <c r="G176" s="1850" t="s">
        <v>22</v>
      </c>
      <c r="H176" s="1850" t="s">
        <v>22</v>
      </c>
      <c r="I176" s="1850" t="s">
        <v>911</v>
      </c>
    </row>
    <row customHeight="1" ht="11.25">
      <c r="A177" s="1850" t="s">
        <v>2251</v>
      </c>
      <c r="B177" s="1850" t="s">
        <v>16</v>
      </c>
      <c r="C177" s="1850" t="s">
        <v>2279</v>
      </c>
      <c r="D177" s="1850" t="s">
        <v>2280</v>
      </c>
      <c r="E177" s="1850" t="s">
        <v>2281</v>
      </c>
      <c r="F177" s="1850" t="s">
        <v>2255</v>
      </c>
      <c r="G177" s="1850" t="s">
        <v>22</v>
      </c>
      <c r="H177" s="1850" t="s">
        <v>22</v>
      </c>
      <c r="I177" s="1850" t="s">
        <v>911</v>
      </c>
    </row>
    <row customHeight="1" ht="11.25">
      <c r="A178" s="1850" t="s">
        <v>2251</v>
      </c>
      <c r="B178" s="1850" t="s">
        <v>16</v>
      </c>
      <c r="C178" s="1850" t="s">
        <v>2544</v>
      </c>
      <c r="D178" s="1850" t="s">
        <v>2545</v>
      </c>
      <c r="E178" s="1850" t="s">
        <v>2546</v>
      </c>
      <c r="F178" s="1850" t="s">
        <v>2381</v>
      </c>
      <c r="G178" s="1850" t="s">
        <v>22</v>
      </c>
      <c r="H178" s="1850" t="s">
        <v>22</v>
      </c>
      <c r="I178" s="1850" t="s">
        <v>911</v>
      </c>
    </row>
    <row customHeight="1" ht="11.25">
      <c r="A179" s="1850" t="s">
        <v>2251</v>
      </c>
      <c r="B179" s="1850" t="s">
        <v>16</v>
      </c>
      <c r="C179" s="1850" t="s">
        <v>2282</v>
      </c>
      <c r="D179" s="1850" t="s">
        <v>2283</v>
      </c>
      <c r="E179" s="1850" t="s">
        <v>2284</v>
      </c>
      <c r="F179" s="1850" t="s">
        <v>2285</v>
      </c>
      <c r="G179" s="1850" t="s">
        <v>22</v>
      </c>
      <c r="H179" s="1850" t="s">
        <v>22</v>
      </c>
      <c r="I179" s="1850" t="s">
        <v>911</v>
      </c>
    </row>
    <row customHeight="1" ht="11.25">
      <c r="A180" s="1850" t="s">
        <v>2251</v>
      </c>
      <c r="B180" s="1850" t="s">
        <v>16</v>
      </c>
      <c r="C180" s="1850" t="s">
        <v>2547</v>
      </c>
      <c r="D180" s="1850" t="s">
        <v>2548</v>
      </c>
      <c r="E180" s="1850" t="s">
        <v>2549</v>
      </c>
      <c r="F180" s="1850" t="s">
        <v>2255</v>
      </c>
      <c r="G180" s="1850" t="s">
        <v>22</v>
      </c>
      <c r="H180" s="1850" t="s">
        <v>22</v>
      </c>
      <c r="I180" s="1850" t="s">
        <v>911</v>
      </c>
    </row>
    <row customHeight="1" ht="11.25">
      <c r="A181" s="1850" t="s">
        <v>2251</v>
      </c>
      <c r="B181" s="1850" t="s">
        <v>16</v>
      </c>
      <c r="C181" s="1850" t="s">
        <v>2289</v>
      </c>
      <c r="D181" s="1850" t="s">
        <v>2290</v>
      </c>
      <c r="E181" s="1850" t="s">
        <v>2291</v>
      </c>
      <c r="F181" s="1850" t="s">
        <v>2270</v>
      </c>
      <c r="G181" s="1850" t="s">
        <v>2292</v>
      </c>
      <c r="H181" s="1850" t="s">
        <v>22</v>
      </c>
      <c r="I181" s="1850" t="s">
        <v>911</v>
      </c>
    </row>
    <row customHeight="1" ht="11.25">
      <c r="A182" s="1850" t="s">
        <v>2251</v>
      </c>
      <c r="B182" s="1850" t="s">
        <v>16</v>
      </c>
      <c r="C182" s="1850" t="s">
        <v>2293</v>
      </c>
      <c r="D182" s="1850" t="s">
        <v>2294</v>
      </c>
      <c r="E182" s="1850" t="s">
        <v>2295</v>
      </c>
      <c r="F182" s="1850" t="s">
        <v>2296</v>
      </c>
      <c r="G182" s="1850" t="s">
        <v>22</v>
      </c>
      <c r="H182" s="1850" t="s">
        <v>22</v>
      </c>
      <c r="I182" s="1850" t="s">
        <v>911</v>
      </c>
    </row>
    <row customHeight="1" ht="11.25">
      <c r="A183" s="1850" t="s">
        <v>2251</v>
      </c>
      <c r="B183" s="1850" t="s">
        <v>16</v>
      </c>
      <c r="C183" s="1850" t="s">
        <v>2297</v>
      </c>
      <c r="D183" s="1850" t="s">
        <v>2298</v>
      </c>
      <c r="E183" s="1850" t="s">
        <v>2299</v>
      </c>
      <c r="F183" s="1850" t="s">
        <v>2296</v>
      </c>
      <c r="G183" s="1850" t="s">
        <v>22</v>
      </c>
      <c r="H183" s="1850" t="s">
        <v>22</v>
      </c>
      <c r="I183" s="1850" t="s">
        <v>911</v>
      </c>
    </row>
    <row customHeight="1" ht="11.25">
      <c r="A184" s="1850" t="s">
        <v>2251</v>
      </c>
      <c r="B184" s="1850" t="s">
        <v>16</v>
      </c>
      <c r="C184" s="1850" t="s">
        <v>2550</v>
      </c>
      <c r="D184" s="1850" t="s">
        <v>2551</v>
      </c>
      <c r="E184" s="1850" t="s">
        <v>2552</v>
      </c>
      <c r="F184" s="1850" t="s">
        <v>2303</v>
      </c>
      <c r="G184" s="1850" t="s">
        <v>2553</v>
      </c>
      <c r="H184" s="1850" t="s">
        <v>22</v>
      </c>
      <c r="I184" s="1850" t="s">
        <v>911</v>
      </c>
    </row>
    <row customHeight="1" ht="11.25">
      <c r="A185" s="1850" t="s">
        <v>2251</v>
      </c>
      <c r="B185" s="1850" t="s">
        <v>16</v>
      </c>
      <c r="C185" s="1850" t="s">
        <v>2554</v>
      </c>
      <c r="D185" s="1850" t="s">
        <v>2555</v>
      </c>
      <c r="E185" s="1850" t="s">
        <v>2306</v>
      </c>
      <c r="F185" s="1850" t="s">
        <v>2556</v>
      </c>
      <c r="G185" s="1850" t="s">
        <v>22</v>
      </c>
      <c r="H185" s="1850" t="s">
        <v>22</v>
      </c>
      <c r="I185" s="1850" t="s">
        <v>911</v>
      </c>
    </row>
    <row customHeight="1" ht="11.25">
      <c r="A186" s="1850" t="s">
        <v>2251</v>
      </c>
      <c r="B186" s="1850" t="s">
        <v>16</v>
      </c>
      <c r="C186" s="1850" t="s">
        <v>2300</v>
      </c>
      <c r="D186" s="1850" t="s">
        <v>2301</v>
      </c>
      <c r="E186" s="1850" t="s">
        <v>2302</v>
      </c>
      <c r="F186" s="1850" t="s">
        <v>2303</v>
      </c>
      <c r="G186" s="1850" t="s">
        <v>22</v>
      </c>
      <c r="H186" s="1850" t="s">
        <v>22</v>
      </c>
      <c r="I186" s="1850" t="s">
        <v>911</v>
      </c>
    </row>
    <row customHeight="1" ht="11.25">
      <c r="A187" s="1850" t="s">
        <v>2251</v>
      </c>
      <c r="B187" s="1850" t="s">
        <v>16</v>
      </c>
      <c r="C187" s="1850" t="s">
        <v>2557</v>
      </c>
      <c r="D187" s="1850" t="s">
        <v>2558</v>
      </c>
      <c r="E187" s="1850" t="s">
        <v>2559</v>
      </c>
      <c r="F187" s="1850" t="s">
        <v>51</v>
      </c>
      <c r="G187" s="1850" t="s">
        <v>22</v>
      </c>
      <c r="H187" s="1850" t="s">
        <v>22</v>
      </c>
      <c r="I187" s="1850" t="s">
        <v>911</v>
      </c>
    </row>
    <row customHeight="1" ht="11.25">
      <c r="A188" s="1850" t="s">
        <v>2251</v>
      </c>
      <c r="B188" s="1850" t="s">
        <v>16</v>
      </c>
      <c r="C188" s="1850" t="s">
        <v>2304</v>
      </c>
      <c r="D188" s="1850" t="s">
        <v>2305</v>
      </c>
      <c r="E188" s="1850" t="s">
        <v>2306</v>
      </c>
      <c r="F188" s="1850" t="s">
        <v>2307</v>
      </c>
      <c r="G188" s="1850" t="s">
        <v>22</v>
      </c>
      <c r="H188" s="1850" t="s">
        <v>22</v>
      </c>
      <c r="I188" s="1850" t="s">
        <v>911</v>
      </c>
    </row>
    <row customHeight="1" ht="11.25">
      <c r="A189" s="1850" t="s">
        <v>2251</v>
      </c>
      <c r="B189" s="1850" t="s">
        <v>16</v>
      </c>
      <c r="C189" s="1850" t="s">
        <v>2308</v>
      </c>
      <c r="D189" s="1850" t="s">
        <v>2309</v>
      </c>
      <c r="E189" s="1850" t="s">
        <v>2310</v>
      </c>
      <c r="F189" s="1850" t="s">
        <v>2311</v>
      </c>
      <c r="G189" s="1850" t="s">
        <v>22</v>
      </c>
      <c r="H189" s="1850" t="s">
        <v>22</v>
      </c>
      <c r="I189" s="1850" t="s">
        <v>911</v>
      </c>
    </row>
    <row customHeight="1" ht="11.25">
      <c r="A190" s="1850" t="s">
        <v>2251</v>
      </c>
      <c r="B190" s="1850" t="s">
        <v>16</v>
      </c>
      <c r="C190" s="1850" t="s">
        <v>2315</v>
      </c>
      <c r="D190" s="1850" t="s">
        <v>2316</v>
      </c>
      <c r="E190" s="1850" t="s">
        <v>2317</v>
      </c>
      <c r="F190" s="1850" t="s">
        <v>2318</v>
      </c>
      <c r="G190" s="1850" t="s">
        <v>2319</v>
      </c>
      <c r="H190" s="1850" t="s">
        <v>22</v>
      </c>
      <c r="I190" s="1850" t="s">
        <v>911</v>
      </c>
    </row>
    <row customHeight="1" ht="11.25">
      <c r="A191" s="1850" t="s">
        <v>2251</v>
      </c>
      <c r="B191" s="1850" t="s">
        <v>16</v>
      </c>
      <c r="C191" s="1850" t="s">
        <v>2320</v>
      </c>
      <c r="D191" s="1850" t="s">
        <v>2321</v>
      </c>
      <c r="E191" s="1850" t="s">
        <v>2322</v>
      </c>
      <c r="F191" s="1850" t="s">
        <v>2278</v>
      </c>
      <c r="G191" s="1850" t="s">
        <v>22</v>
      </c>
      <c r="H191" s="1850" t="s">
        <v>22</v>
      </c>
      <c r="I191" s="1850" t="s">
        <v>911</v>
      </c>
    </row>
    <row customHeight="1" ht="11.25">
      <c r="A192" s="1850" t="s">
        <v>2251</v>
      </c>
      <c r="B192" s="1850" t="s">
        <v>16</v>
      </c>
      <c r="C192" s="1850" t="s">
        <v>2323</v>
      </c>
      <c r="D192" s="1850" t="s">
        <v>2324</v>
      </c>
      <c r="E192" s="1850" t="s">
        <v>2325</v>
      </c>
      <c r="F192" s="1850" t="s">
        <v>2326</v>
      </c>
      <c r="G192" s="1850" t="s">
        <v>2327</v>
      </c>
      <c r="H192" s="1850" t="s">
        <v>22</v>
      </c>
      <c r="I192" s="1850" t="s">
        <v>911</v>
      </c>
    </row>
    <row customHeight="1" ht="11.25">
      <c r="A193" s="1850" t="s">
        <v>2251</v>
      </c>
      <c r="B193" s="1850" t="s">
        <v>16</v>
      </c>
      <c r="C193" s="1850" t="s">
        <v>2335</v>
      </c>
      <c r="D193" s="1850" t="s">
        <v>2332</v>
      </c>
      <c r="E193" s="1850" t="s">
        <v>2336</v>
      </c>
      <c r="F193" s="1850" t="s">
        <v>2337</v>
      </c>
      <c r="G193" s="1850" t="s">
        <v>2338</v>
      </c>
      <c r="H193" s="1850" t="s">
        <v>22</v>
      </c>
      <c r="I193" s="1850" t="s">
        <v>911</v>
      </c>
    </row>
    <row customHeight="1" ht="11.25">
      <c r="A194" s="1850" t="s">
        <v>2251</v>
      </c>
      <c r="B194" s="1850" t="s">
        <v>16</v>
      </c>
      <c r="C194" s="1850" t="s">
        <v>2339</v>
      </c>
      <c r="D194" s="1850" t="s">
        <v>2340</v>
      </c>
      <c r="E194" s="1850" t="s">
        <v>2341</v>
      </c>
      <c r="F194" s="1850" t="s">
        <v>2337</v>
      </c>
      <c r="G194" s="1850" t="s">
        <v>2342</v>
      </c>
      <c r="H194" s="1850" t="s">
        <v>22</v>
      </c>
      <c r="I194" s="1850" t="s">
        <v>911</v>
      </c>
    </row>
    <row customHeight="1" ht="11.25">
      <c r="A195" s="1850" t="s">
        <v>2251</v>
      </c>
      <c r="B195" s="1850" t="s">
        <v>16</v>
      </c>
      <c r="C195" s="1850" t="s">
        <v>2343</v>
      </c>
      <c r="D195" s="1850" t="s">
        <v>2344</v>
      </c>
      <c r="E195" s="1850" t="s">
        <v>2345</v>
      </c>
      <c r="F195" s="1850" t="s">
        <v>2326</v>
      </c>
      <c r="G195" s="1850" t="s">
        <v>22</v>
      </c>
      <c r="H195" s="1850" t="s">
        <v>22</v>
      </c>
      <c r="I195" s="1850" t="s">
        <v>911</v>
      </c>
    </row>
    <row customHeight="1" ht="11.25">
      <c r="A196" s="1850" t="s">
        <v>2251</v>
      </c>
      <c r="B196" s="1850" t="s">
        <v>16</v>
      </c>
      <c r="C196" s="1850" t="s">
        <v>2346</v>
      </c>
      <c r="D196" s="1850" t="s">
        <v>2347</v>
      </c>
      <c r="E196" s="1850" t="s">
        <v>2348</v>
      </c>
      <c r="F196" s="1850" t="s">
        <v>2349</v>
      </c>
      <c r="G196" s="1850" t="s">
        <v>22</v>
      </c>
      <c r="H196" s="1850" t="s">
        <v>22</v>
      </c>
      <c r="I196" s="1850" t="s">
        <v>911</v>
      </c>
    </row>
    <row customHeight="1" ht="11.25">
      <c r="A197" s="1850" t="s">
        <v>2251</v>
      </c>
      <c r="B197" s="1850" t="s">
        <v>16</v>
      </c>
      <c r="C197" s="1850" t="s">
        <v>2350</v>
      </c>
      <c r="D197" s="1850" t="s">
        <v>2351</v>
      </c>
      <c r="E197" s="1850" t="s">
        <v>2352</v>
      </c>
      <c r="F197" s="1850" t="s">
        <v>2296</v>
      </c>
      <c r="G197" s="1850" t="s">
        <v>2353</v>
      </c>
      <c r="H197" s="1850" t="s">
        <v>2354</v>
      </c>
      <c r="I197" s="1850" t="s">
        <v>911</v>
      </c>
    </row>
    <row customHeight="1" ht="11.25">
      <c r="A198" s="1850" t="s">
        <v>2251</v>
      </c>
      <c r="B198" s="1850" t="s">
        <v>16</v>
      </c>
      <c r="C198" s="1850" t="s">
        <v>2355</v>
      </c>
      <c r="D198" s="1850" t="s">
        <v>2356</v>
      </c>
      <c r="E198" s="1850" t="s">
        <v>2357</v>
      </c>
      <c r="F198" s="1850" t="s">
        <v>2326</v>
      </c>
      <c r="G198" s="1850" t="s">
        <v>2358</v>
      </c>
      <c r="H198" s="1850" t="s">
        <v>22</v>
      </c>
      <c r="I198" s="1850" t="s">
        <v>911</v>
      </c>
    </row>
    <row customHeight="1" ht="11.25">
      <c r="A199" s="1850" t="s">
        <v>2251</v>
      </c>
      <c r="B199" s="1850" t="s">
        <v>16</v>
      </c>
      <c r="C199" s="1850" t="s">
        <v>2563</v>
      </c>
      <c r="D199" s="1850" t="s">
        <v>2564</v>
      </c>
      <c r="E199" s="1850" t="s">
        <v>2565</v>
      </c>
      <c r="F199" s="1850" t="s">
        <v>2337</v>
      </c>
      <c r="G199" s="1850" t="s">
        <v>22</v>
      </c>
      <c r="H199" s="1850" t="s">
        <v>22</v>
      </c>
      <c r="I199" s="1850" t="s">
        <v>911</v>
      </c>
    </row>
    <row customHeight="1" ht="11.25">
      <c r="A200" s="1850" t="s">
        <v>2251</v>
      </c>
      <c r="B200" s="1850" t="s">
        <v>16</v>
      </c>
      <c r="C200" s="1850" t="s">
        <v>2566</v>
      </c>
      <c r="D200" s="1850" t="s">
        <v>2567</v>
      </c>
      <c r="E200" s="1850" t="s">
        <v>2568</v>
      </c>
      <c r="F200" s="1850" t="s">
        <v>2274</v>
      </c>
      <c r="G200" s="1850" t="s">
        <v>2569</v>
      </c>
      <c r="H200" s="1850" t="s">
        <v>22</v>
      </c>
      <c r="I200" s="1850" t="s">
        <v>911</v>
      </c>
    </row>
    <row customHeight="1" ht="11.25">
      <c r="A201" s="1850" t="s">
        <v>2251</v>
      </c>
      <c r="B201" s="1850" t="s">
        <v>16</v>
      </c>
      <c r="C201" s="1850" t="s">
        <v>2359</v>
      </c>
      <c r="D201" s="1850" t="s">
        <v>2360</v>
      </c>
      <c r="E201" s="1850" t="s">
        <v>2361</v>
      </c>
      <c r="F201" s="1850" t="s">
        <v>2296</v>
      </c>
      <c r="G201" s="1850" t="s">
        <v>2362</v>
      </c>
      <c r="H201" s="1850" t="s">
        <v>22</v>
      </c>
      <c r="I201" s="1850" t="s">
        <v>911</v>
      </c>
    </row>
    <row customHeight="1" ht="11.25">
      <c r="A202" s="1850" t="s">
        <v>2251</v>
      </c>
      <c r="B202" s="1850" t="s">
        <v>16</v>
      </c>
      <c r="C202" s="1850" t="s">
        <v>2367</v>
      </c>
      <c r="D202" s="1850" t="s">
        <v>2368</v>
      </c>
      <c r="E202" s="1850" t="s">
        <v>2369</v>
      </c>
      <c r="F202" s="1850" t="s">
        <v>2270</v>
      </c>
      <c r="G202" s="1850" t="s">
        <v>2370</v>
      </c>
      <c r="H202" s="1850" t="s">
        <v>22</v>
      </c>
      <c r="I202" s="1850" t="s">
        <v>911</v>
      </c>
    </row>
    <row customHeight="1" ht="11.25">
      <c r="A203" s="1850" t="s">
        <v>2251</v>
      </c>
      <c r="B203" s="1850" t="s">
        <v>16</v>
      </c>
      <c r="C203" s="1850" t="s">
        <v>2371</v>
      </c>
      <c r="D203" s="1850" t="s">
        <v>2372</v>
      </c>
      <c r="E203" s="1850" t="s">
        <v>2373</v>
      </c>
      <c r="F203" s="1850" t="s">
        <v>2374</v>
      </c>
      <c r="G203" s="1850" t="s">
        <v>22</v>
      </c>
      <c r="H203" s="1850" t="s">
        <v>22</v>
      </c>
      <c r="I203" s="1850" t="s">
        <v>911</v>
      </c>
    </row>
    <row customHeight="1" ht="11.25">
      <c r="A204" s="1850" t="s">
        <v>2251</v>
      </c>
      <c r="B204" s="1850" t="s">
        <v>16</v>
      </c>
      <c r="C204" s="1850" t="s">
        <v>13</v>
      </c>
      <c r="D204" s="1850" t="s">
        <v>46</v>
      </c>
      <c r="E204" s="1850" t="s">
        <v>49</v>
      </c>
      <c r="F204" s="1850" t="s">
        <v>51</v>
      </c>
      <c r="G204" s="1850" t="s">
        <v>22</v>
      </c>
      <c r="H204" s="1850" t="s">
        <v>22</v>
      </c>
      <c r="I204" s="1850" t="s">
        <v>911</v>
      </c>
    </row>
    <row customHeight="1" ht="11.25">
      <c r="A205" s="1850" t="s">
        <v>2251</v>
      </c>
      <c r="B205" s="1850" t="s">
        <v>16</v>
      </c>
      <c r="C205" s="1850" t="s">
        <v>2378</v>
      </c>
      <c r="D205" s="1850" t="s">
        <v>2379</v>
      </c>
      <c r="E205" s="1850" t="s">
        <v>2380</v>
      </c>
      <c r="F205" s="1850" t="s">
        <v>2381</v>
      </c>
      <c r="G205" s="1850" t="s">
        <v>22</v>
      </c>
      <c r="H205" s="1850" t="s">
        <v>22</v>
      </c>
      <c r="I205" s="1850" t="s">
        <v>911</v>
      </c>
    </row>
    <row customHeight="1" ht="11.25">
      <c r="A206" s="1850" t="s">
        <v>2251</v>
      </c>
      <c r="B206" s="1850" t="s">
        <v>16</v>
      </c>
      <c r="C206" s="1850" t="s">
        <v>2385</v>
      </c>
      <c r="D206" s="1850" t="s">
        <v>2386</v>
      </c>
      <c r="E206" s="1850" t="s">
        <v>2387</v>
      </c>
      <c r="F206" s="1850" t="s">
        <v>2311</v>
      </c>
      <c r="G206" s="1850" t="s">
        <v>22</v>
      </c>
      <c r="H206" s="1850" t="s">
        <v>22</v>
      </c>
      <c r="I206" s="1850" t="s">
        <v>911</v>
      </c>
    </row>
    <row customHeight="1" ht="11.25">
      <c r="A207" s="1850" t="s">
        <v>2251</v>
      </c>
      <c r="B207" s="1850" t="s">
        <v>16</v>
      </c>
      <c r="C207" s="1850" t="s">
        <v>2391</v>
      </c>
      <c r="D207" s="1850" t="s">
        <v>2392</v>
      </c>
      <c r="E207" s="1850" t="s">
        <v>2393</v>
      </c>
      <c r="F207" s="1850" t="s">
        <v>2337</v>
      </c>
      <c r="G207" s="1850" t="s">
        <v>2394</v>
      </c>
      <c r="H207" s="1850" t="s">
        <v>22</v>
      </c>
      <c r="I207" s="1850" t="s">
        <v>911</v>
      </c>
    </row>
    <row customHeight="1" ht="11.25">
      <c r="A208" s="1850" t="s">
        <v>2251</v>
      </c>
      <c r="B208" s="1850" t="s">
        <v>16</v>
      </c>
      <c r="C208" s="1850" t="s">
        <v>2570</v>
      </c>
      <c r="D208" s="1850" t="s">
        <v>2571</v>
      </c>
      <c r="E208" s="1850" t="s">
        <v>2572</v>
      </c>
      <c r="F208" s="1850" t="s">
        <v>2263</v>
      </c>
      <c r="G208" s="1850" t="s">
        <v>22</v>
      </c>
      <c r="H208" s="1850" t="s">
        <v>22</v>
      </c>
      <c r="I208" s="1850" t="s">
        <v>911</v>
      </c>
    </row>
    <row customHeight="1" ht="11.25">
      <c r="A209" s="1850" t="s">
        <v>2251</v>
      </c>
      <c r="B209" s="1850" t="s">
        <v>16</v>
      </c>
      <c r="C209" s="1850" t="s">
        <v>2395</v>
      </c>
      <c r="D209" s="1850" t="s">
        <v>2396</v>
      </c>
      <c r="E209" s="1850" t="s">
        <v>2397</v>
      </c>
      <c r="F209" s="1850" t="s">
        <v>2398</v>
      </c>
      <c r="G209" s="1850" t="s">
        <v>2399</v>
      </c>
      <c r="H209" s="1850" t="s">
        <v>22</v>
      </c>
      <c r="I209" s="1850" t="s">
        <v>911</v>
      </c>
    </row>
    <row customHeight="1" ht="11.25">
      <c r="A210" s="1850" t="s">
        <v>2251</v>
      </c>
      <c r="B210" s="1850" t="s">
        <v>16</v>
      </c>
      <c r="C210" s="1850" t="s">
        <v>2573</v>
      </c>
      <c r="D210" s="1850" t="s">
        <v>2574</v>
      </c>
      <c r="E210" s="1850" t="s">
        <v>2575</v>
      </c>
      <c r="F210" s="1850" t="s">
        <v>2349</v>
      </c>
      <c r="G210" s="1850" t="s">
        <v>2576</v>
      </c>
      <c r="H210" s="1850" t="s">
        <v>22</v>
      </c>
      <c r="I210" s="1850" t="s">
        <v>911</v>
      </c>
    </row>
    <row customHeight="1" ht="11.25">
      <c r="A211" s="1850" t="s">
        <v>2251</v>
      </c>
      <c r="B211" s="1850" t="s">
        <v>16</v>
      </c>
      <c r="C211" s="1850" t="s">
        <v>2577</v>
      </c>
      <c r="D211" s="1850" t="s">
        <v>2578</v>
      </c>
      <c r="E211" s="1850" t="s">
        <v>2579</v>
      </c>
      <c r="F211" s="1850" t="s">
        <v>2398</v>
      </c>
      <c r="G211" s="1850" t="s">
        <v>22</v>
      </c>
      <c r="H211" s="1850" t="s">
        <v>22</v>
      </c>
      <c r="I211" s="1850" t="s">
        <v>911</v>
      </c>
    </row>
    <row customHeight="1" ht="11.25">
      <c r="A212" s="1850" t="s">
        <v>2251</v>
      </c>
      <c r="B212" s="1850" t="s">
        <v>16</v>
      </c>
      <c r="C212" s="1850" t="s">
        <v>2580</v>
      </c>
      <c r="D212" s="1850" t="s">
        <v>2581</v>
      </c>
      <c r="E212" s="1850" t="s">
        <v>2582</v>
      </c>
      <c r="F212" s="1850" t="s">
        <v>2263</v>
      </c>
      <c r="G212" s="1850" t="s">
        <v>22</v>
      </c>
      <c r="H212" s="1850" t="s">
        <v>22</v>
      </c>
      <c r="I212" s="1850" t="s">
        <v>911</v>
      </c>
    </row>
    <row customHeight="1" ht="11.25">
      <c r="A213" s="1850" t="s">
        <v>2251</v>
      </c>
      <c r="B213" s="1850" t="s">
        <v>16</v>
      </c>
      <c r="C213" s="1850" t="s">
        <v>2583</v>
      </c>
      <c r="D213" s="1850" t="s">
        <v>2584</v>
      </c>
      <c r="E213" s="1850" t="s">
        <v>2585</v>
      </c>
      <c r="F213" s="1850" t="s">
        <v>2255</v>
      </c>
      <c r="G213" s="1850" t="s">
        <v>22</v>
      </c>
      <c r="H213" s="1850" t="s">
        <v>22</v>
      </c>
      <c r="I213" s="1850" t="s">
        <v>911</v>
      </c>
    </row>
    <row customHeight="1" ht="11.25">
      <c r="A214" s="1850" t="s">
        <v>2251</v>
      </c>
      <c r="B214" s="1850" t="s">
        <v>16</v>
      </c>
      <c r="C214" s="1850" t="s">
        <v>2410</v>
      </c>
      <c r="D214" s="1850" t="s">
        <v>2411</v>
      </c>
      <c r="E214" s="1850" t="s">
        <v>2412</v>
      </c>
      <c r="F214" s="1850" t="s">
        <v>2296</v>
      </c>
      <c r="G214" s="1850" t="s">
        <v>22</v>
      </c>
      <c r="H214" s="1850" t="s">
        <v>22</v>
      </c>
      <c r="I214" s="1850" t="s">
        <v>911</v>
      </c>
    </row>
    <row customHeight="1" ht="11.25">
      <c r="A215" s="1850" t="s">
        <v>2251</v>
      </c>
      <c r="B215" s="1850" t="s">
        <v>16</v>
      </c>
      <c r="C215" s="1850" t="s">
        <v>2413</v>
      </c>
      <c r="D215" s="1850" t="s">
        <v>2414</v>
      </c>
      <c r="E215" s="1850" t="s">
        <v>2415</v>
      </c>
      <c r="F215" s="1850" t="s">
        <v>2403</v>
      </c>
      <c r="G215" s="1850" t="s">
        <v>2416</v>
      </c>
      <c r="H215" s="1850" t="s">
        <v>22</v>
      </c>
      <c r="I215" s="1850" t="s">
        <v>911</v>
      </c>
    </row>
    <row customHeight="1" ht="11.25">
      <c r="A216" s="1850" t="s">
        <v>2251</v>
      </c>
      <c r="B216" s="1850" t="s">
        <v>16</v>
      </c>
      <c r="C216" s="1850" t="s">
        <v>2432</v>
      </c>
      <c r="D216" s="1850" t="s">
        <v>2433</v>
      </c>
      <c r="E216" s="1850" t="s">
        <v>2434</v>
      </c>
      <c r="F216" s="1850" t="s">
        <v>2307</v>
      </c>
      <c r="G216" s="1850" t="s">
        <v>2435</v>
      </c>
      <c r="H216" s="1850" t="s">
        <v>22</v>
      </c>
      <c r="I216" s="1850" t="s">
        <v>911</v>
      </c>
    </row>
    <row customHeight="1" ht="11.25">
      <c r="A217" s="1850" t="s">
        <v>2251</v>
      </c>
      <c r="B217" s="1850" t="s">
        <v>16</v>
      </c>
      <c r="C217" s="1850" t="s">
        <v>2436</v>
      </c>
      <c r="D217" s="1850" t="s">
        <v>2437</v>
      </c>
      <c r="E217" s="1850" t="s">
        <v>2438</v>
      </c>
      <c r="F217" s="1850" t="s">
        <v>2307</v>
      </c>
      <c r="G217" s="1850" t="s">
        <v>22</v>
      </c>
      <c r="H217" s="1850" t="s">
        <v>22</v>
      </c>
      <c r="I217" s="1850" t="s">
        <v>911</v>
      </c>
    </row>
    <row customHeight="1" ht="11.25">
      <c r="A218" s="1850" t="s">
        <v>2251</v>
      </c>
      <c r="B218" s="1850" t="s">
        <v>16</v>
      </c>
      <c r="C218" s="1850" t="s">
        <v>2586</v>
      </c>
      <c r="D218" s="1850" t="s">
        <v>2587</v>
      </c>
      <c r="E218" s="1850" t="s">
        <v>2588</v>
      </c>
      <c r="F218" s="1850" t="s">
        <v>2337</v>
      </c>
      <c r="G218" s="1850" t="s">
        <v>22</v>
      </c>
      <c r="H218" s="1850" t="s">
        <v>22</v>
      </c>
      <c r="I218" s="1850" t="s">
        <v>911</v>
      </c>
    </row>
    <row customHeight="1" ht="11.25">
      <c r="A219" s="1850" t="s">
        <v>2251</v>
      </c>
      <c r="B219" s="1850" t="s">
        <v>16</v>
      </c>
      <c r="C219" s="1850" t="s">
        <v>2589</v>
      </c>
      <c r="D219" s="1850" t="s">
        <v>2590</v>
      </c>
      <c r="E219" s="1850" t="s">
        <v>2591</v>
      </c>
      <c r="F219" s="1850" t="s">
        <v>2263</v>
      </c>
      <c r="G219" s="1850" t="s">
        <v>22</v>
      </c>
      <c r="H219" s="1850" t="s">
        <v>22</v>
      </c>
      <c r="I219" s="1850" t="s">
        <v>911</v>
      </c>
    </row>
    <row customHeight="1" ht="11.25">
      <c r="A220" s="1850" t="s">
        <v>2251</v>
      </c>
      <c r="B220" s="1850" t="s">
        <v>16</v>
      </c>
      <c r="C220" s="1850" t="s">
        <v>2446</v>
      </c>
      <c r="D220" s="1850" t="s">
        <v>2447</v>
      </c>
      <c r="E220" s="1850" t="s">
        <v>2448</v>
      </c>
      <c r="F220" s="1850" t="s">
        <v>2255</v>
      </c>
      <c r="G220" s="1850" t="s">
        <v>22</v>
      </c>
      <c r="H220" s="1850" t="s">
        <v>22</v>
      </c>
      <c r="I220" s="1850" t="s">
        <v>911</v>
      </c>
    </row>
    <row customHeight="1" ht="11.25">
      <c r="A221" s="1850" t="s">
        <v>2251</v>
      </c>
      <c r="B221" s="1850" t="s">
        <v>16</v>
      </c>
      <c r="C221" s="1850" t="s">
        <v>2592</v>
      </c>
      <c r="D221" s="1850" t="s">
        <v>2593</v>
      </c>
      <c r="E221" s="1850" t="s">
        <v>2594</v>
      </c>
      <c r="F221" s="1850" t="s">
        <v>2274</v>
      </c>
      <c r="G221" s="1850" t="s">
        <v>2595</v>
      </c>
      <c r="H221" s="1850" t="s">
        <v>22</v>
      </c>
      <c r="I221" s="1850" t="s">
        <v>911</v>
      </c>
    </row>
    <row customHeight="1" ht="11.25">
      <c r="A222" s="1850" t="s">
        <v>2251</v>
      </c>
      <c r="B222" s="1850" t="s">
        <v>16</v>
      </c>
      <c r="C222" s="1850" t="s">
        <v>2596</v>
      </c>
      <c r="D222" s="1850" t="s">
        <v>2597</v>
      </c>
      <c r="E222" s="1850" t="s">
        <v>2598</v>
      </c>
      <c r="F222" s="1850" t="s">
        <v>2263</v>
      </c>
      <c r="G222" s="1850" t="s">
        <v>22</v>
      </c>
      <c r="H222" s="1850" t="s">
        <v>22</v>
      </c>
      <c r="I222" s="1850" t="s">
        <v>911</v>
      </c>
    </row>
    <row customHeight="1" ht="11.25">
      <c r="A223" s="1850" t="s">
        <v>2251</v>
      </c>
      <c r="B223" s="1850" t="s">
        <v>16</v>
      </c>
      <c r="C223" s="1850" t="s">
        <v>2449</v>
      </c>
      <c r="D223" s="1850" t="s">
        <v>2450</v>
      </c>
      <c r="E223" s="1850" t="s">
        <v>2451</v>
      </c>
      <c r="F223" s="1850" t="s">
        <v>2255</v>
      </c>
      <c r="G223" s="1850" t="s">
        <v>2452</v>
      </c>
      <c r="H223" s="1850" t="s">
        <v>22</v>
      </c>
      <c r="I223" s="1850" t="s">
        <v>911</v>
      </c>
    </row>
    <row customHeight="1" ht="11.25">
      <c r="A224" s="1850" t="s">
        <v>2251</v>
      </c>
      <c r="B224" s="1850" t="s">
        <v>16</v>
      </c>
      <c r="C224" s="1850" t="s">
        <v>2459</v>
      </c>
      <c r="D224" s="1850" t="s">
        <v>2460</v>
      </c>
      <c r="E224" s="1850" t="s">
        <v>2461</v>
      </c>
      <c r="F224" s="1850" t="s">
        <v>2255</v>
      </c>
      <c r="G224" s="1850" t="s">
        <v>2462</v>
      </c>
      <c r="H224" s="1850" t="s">
        <v>22</v>
      </c>
      <c r="I224" s="1850" t="s">
        <v>911</v>
      </c>
    </row>
    <row customHeight="1" ht="11.25">
      <c r="A225" s="1850" t="s">
        <v>2251</v>
      </c>
      <c r="B225" s="1850" t="s">
        <v>16</v>
      </c>
      <c r="C225" s="1850" t="s">
        <v>2479</v>
      </c>
      <c r="D225" s="1850" t="s">
        <v>2480</v>
      </c>
      <c r="E225" s="1850" t="s">
        <v>2481</v>
      </c>
      <c r="F225" s="1850" t="s">
        <v>2311</v>
      </c>
      <c r="G225" s="1850" t="s">
        <v>22</v>
      </c>
      <c r="H225" s="1850" t="s">
        <v>22</v>
      </c>
      <c r="I225" s="1850" t="s">
        <v>911</v>
      </c>
    </row>
    <row customHeight="1" ht="11.25">
      <c r="A226" s="1850" t="s">
        <v>2251</v>
      </c>
      <c r="B226" s="1850" t="s">
        <v>16</v>
      </c>
      <c r="C226" s="1850" t="s">
        <v>2482</v>
      </c>
      <c r="D226" s="1850" t="s">
        <v>2483</v>
      </c>
      <c r="E226" s="1850" t="s">
        <v>2484</v>
      </c>
      <c r="F226" s="1850" t="s">
        <v>2255</v>
      </c>
      <c r="G226" s="1850" t="s">
        <v>2485</v>
      </c>
      <c r="H226" s="1850" t="s">
        <v>22</v>
      </c>
      <c r="I226" s="1850" t="s">
        <v>911</v>
      </c>
    </row>
    <row customHeight="1" ht="11.25">
      <c r="A227" s="1850" t="s">
        <v>2251</v>
      </c>
      <c r="B227" s="1850" t="s">
        <v>16</v>
      </c>
      <c r="C227" s="1850" t="s">
        <v>2605</v>
      </c>
      <c r="D227" s="1850" t="s">
        <v>2606</v>
      </c>
      <c r="E227" s="1850" t="s">
        <v>2607</v>
      </c>
      <c r="F227" s="1850" t="s">
        <v>2337</v>
      </c>
      <c r="G227" s="1850" t="s">
        <v>22</v>
      </c>
      <c r="H227" s="1850" t="s">
        <v>22</v>
      </c>
      <c r="I227" s="1850" t="s">
        <v>911</v>
      </c>
    </row>
    <row customHeight="1" ht="11.25">
      <c r="A228" s="1850" t="s">
        <v>2251</v>
      </c>
      <c r="B228" s="1850" t="s">
        <v>16</v>
      </c>
      <c r="C228" s="1850" t="s">
        <v>2489</v>
      </c>
      <c r="D228" s="1850" t="s">
        <v>2490</v>
      </c>
      <c r="E228" s="1850" t="s">
        <v>2491</v>
      </c>
      <c r="F228" s="1850" t="s">
        <v>2255</v>
      </c>
      <c r="G228" s="1850" t="s">
        <v>2492</v>
      </c>
      <c r="H228" s="1850" t="s">
        <v>22</v>
      </c>
      <c r="I228" s="1850" t="s">
        <v>911</v>
      </c>
    </row>
    <row customHeight="1" ht="11.25">
      <c r="A229" s="1850" t="s">
        <v>2251</v>
      </c>
      <c r="B229" s="1850" t="s">
        <v>16</v>
      </c>
      <c r="C229" s="1850" t="s">
        <v>2493</v>
      </c>
      <c r="D229" s="1850" t="s">
        <v>2494</v>
      </c>
      <c r="E229" s="1850" t="s">
        <v>2495</v>
      </c>
      <c r="F229" s="1850" t="s">
        <v>2403</v>
      </c>
      <c r="G229" s="1850" t="s">
        <v>22</v>
      </c>
      <c r="H229" s="1850" t="s">
        <v>22</v>
      </c>
      <c r="I229" s="1850" t="s">
        <v>911</v>
      </c>
    </row>
    <row customHeight="1" ht="11.25">
      <c r="A230" s="1850" t="s">
        <v>2251</v>
      </c>
      <c r="B230" s="1850" t="s">
        <v>16</v>
      </c>
      <c r="C230" s="1850" t="s">
        <v>2504</v>
      </c>
      <c r="D230" s="1850" t="s">
        <v>2505</v>
      </c>
      <c r="E230" s="1850" t="s">
        <v>2506</v>
      </c>
      <c r="F230" s="1850" t="s">
        <v>2311</v>
      </c>
      <c r="G230" s="1850" t="s">
        <v>2507</v>
      </c>
      <c r="H230" s="1850" t="s">
        <v>22</v>
      </c>
      <c r="I230" s="1850" t="s">
        <v>911</v>
      </c>
    </row>
    <row customHeight="1" ht="11.25">
      <c r="A231" s="1850" t="s">
        <v>2251</v>
      </c>
      <c r="B231" s="1850" t="s">
        <v>16</v>
      </c>
      <c r="C231" s="1850" t="s">
        <v>22</v>
      </c>
      <c r="D231" s="1850" t="s">
        <v>2517</v>
      </c>
      <c r="E231" s="1850" t="s">
        <v>2518</v>
      </c>
      <c r="F231" s="1850" t="s">
        <v>2255</v>
      </c>
      <c r="G231" s="1850" t="s">
        <v>22</v>
      </c>
      <c r="H231" s="1850" t="s">
        <v>22</v>
      </c>
      <c r="I231" s="1850" t="s">
        <v>911</v>
      </c>
    </row>
    <row customHeight="1" ht="11.25">
      <c r="A232" s="1850" t="s">
        <v>2251</v>
      </c>
      <c r="B232" s="1850" t="s">
        <v>16</v>
      </c>
      <c r="C232" s="1850" t="s">
        <v>2522</v>
      </c>
      <c r="D232" s="1850" t="s">
        <v>2523</v>
      </c>
      <c r="E232" s="1850" t="s">
        <v>2524</v>
      </c>
      <c r="F232" s="1850" t="s">
        <v>2525</v>
      </c>
      <c r="G232" s="1850" t="s">
        <v>22</v>
      </c>
      <c r="H232" s="1850" t="s">
        <v>22</v>
      </c>
      <c r="I232" s="1850" t="s">
        <v>911</v>
      </c>
    </row>
    <row customHeight="1" ht="11.25">
      <c r="A233" s="1850" t="s">
        <v>2251</v>
      </c>
      <c r="B233" s="1850" t="s">
        <v>16</v>
      </c>
      <c r="C233" s="1850" t="s">
        <v>2526</v>
      </c>
      <c r="D233" s="1850" t="s">
        <v>2527</v>
      </c>
      <c r="E233" s="1850" t="s">
        <v>2524</v>
      </c>
      <c r="F233" s="1850" t="s">
        <v>2528</v>
      </c>
      <c r="G233" s="1850" t="s">
        <v>2529</v>
      </c>
      <c r="H233" s="1850" t="s">
        <v>22</v>
      </c>
      <c r="I233" s="1850" t="s">
        <v>911</v>
      </c>
    </row>
    <row customHeight="1" ht="11.25">
      <c r="A234" s="1850" t="s">
        <v>2251</v>
      </c>
      <c r="B234" s="1850" t="s">
        <v>16</v>
      </c>
      <c r="C234" s="1850" t="s">
        <v>2617</v>
      </c>
      <c r="D234" s="1850" t="s">
        <v>2618</v>
      </c>
      <c r="E234" s="1850" t="s">
        <v>2619</v>
      </c>
      <c r="F234" s="1850" t="s">
        <v>2255</v>
      </c>
      <c r="G234" s="1850" t="s">
        <v>22</v>
      </c>
      <c r="H234" s="1850" t="s">
        <v>22</v>
      </c>
      <c r="I234" s="1850" t="s">
        <v>1624</v>
      </c>
    </row>
    <row customHeight="1" ht="11.25">
      <c r="A235" s="1850" t="s">
        <v>2251</v>
      </c>
      <c r="B235" s="1850" t="s">
        <v>16</v>
      </c>
      <c r="C235" s="1850" t="s">
        <v>2620</v>
      </c>
      <c r="D235" s="1850" t="s">
        <v>2621</v>
      </c>
      <c r="E235" s="1850" t="s">
        <v>2622</v>
      </c>
      <c r="F235" s="1850" t="s">
        <v>2255</v>
      </c>
      <c r="G235" s="1850" t="s">
        <v>2623</v>
      </c>
      <c r="H235" s="1850" t="s">
        <v>22</v>
      </c>
      <c r="I235" s="1850" t="s">
        <v>1624</v>
      </c>
    </row>
    <row customHeight="1" ht="11.25">
      <c r="A236" s="1850" t="s">
        <v>2251</v>
      </c>
      <c r="B236" s="1850" t="s">
        <v>16</v>
      </c>
      <c r="C236" s="1850" t="s">
        <v>2624</v>
      </c>
      <c r="D236" s="1850" t="s">
        <v>2625</v>
      </c>
      <c r="E236" s="1850" t="s">
        <v>2626</v>
      </c>
      <c r="F236" s="1850" t="s">
        <v>578</v>
      </c>
      <c r="G236" s="1850" t="s">
        <v>22</v>
      </c>
      <c r="H236" s="1850" t="s">
        <v>22</v>
      </c>
      <c r="I236" s="1850" t="s">
        <v>1624</v>
      </c>
    </row>
    <row customHeight="1" ht="11.25">
      <c r="A237" s="1850" t="s">
        <v>2251</v>
      </c>
      <c r="B237" s="1850" t="s">
        <v>16</v>
      </c>
      <c r="C237" s="1850" t="s">
        <v>2627</v>
      </c>
      <c r="D237" s="1850" t="s">
        <v>2628</v>
      </c>
      <c r="E237" s="1850" t="s">
        <v>2629</v>
      </c>
      <c r="F237" s="1850" t="s">
        <v>578</v>
      </c>
      <c r="G237" s="1850" t="s">
        <v>22</v>
      </c>
      <c r="H237" s="1850" t="s">
        <v>22</v>
      </c>
      <c r="I237" s="1850" t="s">
        <v>1624</v>
      </c>
    </row>
    <row customHeight="1" ht="11.25">
      <c r="A238" s="1850" t="s">
        <v>2251</v>
      </c>
      <c r="B238" s="1850" t="s">
        <v>16</v>
      </c>
      <c r="C238" s="1850" t="s">
        <v>2630</v>
      </c>
      <c r="D238" s="1850" t="s">
        <v>2631</v>
      </c>
      <c r="E238" s="1850" t="s">
        <v>2632</v>
      </c>
      <c r="F238" s="1850" t="s">
        <v>2403</v>
      </c>
      <c r="G238" s="1850" t="s">
        <v>22</v>
      </c>
      <c r="H238" s="1850" t="s">
        <v>22</v>
      </c>
      <c r="I238" s="1850" t="s">
        <v>1624</v>
      </c>
    </row>
    <row customHeight="1" ht="11.25">
      <c r="A239" s="1850" t="s">
        <v>2251</v>
      </c>
      <c r="B239" s="1850" t="s">
        <v>16</v>
      </c>
      <c r="C239" s="1850" t="s">
        <v>2633</v>
      </c>
      <c r="D239" s="1850" t="s">
        <v>2634</v>
      </c>
      <c r="E239" s="1850" t="s">
        <v>2635</v>
      </c>
      <c r="F239" s="1850" t="s">
        <v>2255</v>
      </c>
      <c r="G239" s="1850" t="s">
        <v>22</v>
      </c>
      <c r="H239" s="1850" t="s">
        <v>22</v>
      </c>
      <c r="I239" s="1850" t="s">
        <v>1624</v>
      </c>
    </row>
    <row customHeight="1" ht="11.25">
      <c r="A240" s="1850" t="s">
        <v>2251</v>
      </c>
      <c r="B240" s="1850" t="s">
        <v>16</v>
      </c>
      <c r="C240" s="1850" t="s">
        <v>2636</v>
      </c>
      <c r="D240" s="1850" t="s">
        <v>2637</v>
      </c>
      <c r="E240" s="1850" t="s">
        <v>2638</v>
      </c>
      <c r="F240" s="1850" t="s">
        <v>2639</v>
      </c>
      <c r="G240" s="1850" t="s">
        <v>22</v>
      </c>
      <c r="H240" s="1850" t="s">
        <v>22</v>
      </c>
      <c r="I240" s="1850" t="s">
        <v>1624</v>
      </c>
    </row>
    <row customHeight="1" ht="11.25">
      <c r="A241" s="1850" t="s">
        <v>2251</v>
      </c>
      <c r="B241" s="1850" t="s">
        <v>16</v>
      </c>
      <c r="C241" s="1850" t="s">
        <v>2293</v>
      </c>
      <c r="D241" s="1850" t="s">
        <v>2294</v>
      </c>
      <c r="E241" s="1850" t="s">
        <v>2295</v>
      </c>
      <c r="F241" s="1850" t="s">
        <v>2296</v>
      </c>
      <c r="G241" s="1850" t="s">
        <v>22</v>
      </c>
      <c r="H241" s="1850" t="s">
        <v>22</v>
      </c>
      <c r="I241" s="1850" t="s">
        <v>1624</v>
      </c>
    </row>
    <row customHeight="1" ht="11.25">
      <c r="A242" s="1850" t="s">
        <v>2251</v>
      </c>
      <c r="B242" s="1850" t="s">
        <v>16</v>
      </c>
      <c r="C242" s="1850" t="s">
        <v>2550</v>
      </c>
      <c r="D242" s="1850" t="s">
        <v>2551</v>
      </c>
      <c r="E242" s="1850" t="s">
        <v>2552</v>
      </c>
      <c r="F242" s="1850" t="s">
        <v>2303</v>
      </c>
      <c r="G242" s="1850" t="s">
        <v>2553</v>
      </c>
      <c r="H242" s="1850" t="s">
        <v>22</v>
      </c>
      <c r="I242" s="1850" t="s">
        <v>1624</v>
      </c>
    </row>
    <row customHeight="1" ht="11.25">
      <c r="A243" s="1850" t="s">
        <v>2251</v>
      </c>
      <c r="B243" s="1850" t="s">
        <v>16</v>
      </c>
      <c r="C243" s="1850" t="s">
        <v>2300</v>
      </c>
      <c r="D243" s="1850" t="s">
        <v>2301</v>
      </c>
      <c r="E243" s="1850" t="s">
        <v>2302</v>
      </c>
      <c r="F243" s="1850" t="s">
        <v>2303</v>
      </c>
      <c r="G243" s="1850" t="s">
        <v>22</v>
      </c>
      <c r="H243" s="1850" t="s">
        <v>22</v>
      </c>
      <c r="I243" s="1850" t="s">
        <v>1624</v>
      </c>
    </row>
    <row customHeight="1" ht="11.25">
      <c r="A244" s="1850" t="s">
        <v>2251</v>
      </c>
      <c r="B244" s="1850" t="s">
        <v>16</v>
      </c>
      <c r="C244" s="1850" t="s">
        <v>2560</v>
      </c>
      <c r="D244" s="1850" t="s">
        <v>2561</v>
      </c>
      <c r="E244" s="1850" t="s">
        <v>2562</v>
      </c>
      <c r="F244" s="1850" t="s">
        <v>2307</v>
      </c>
      <c r="G244" s="1850" t="s">
        <v>22</v>
      </c>
      <c r="H244" s="1850" t="s">
        <v>22</v>
      </c>
      <c r="I244" s="1850" t="s">
        <v>1624</v>
      </c>
    </row>
    <row customHeight="1" ht="11.25">
      <c r="A245" s="1850" t="s">
        <v>2251</v>
      </c>
      <c r="B245" s="1850" t="s">
        <v>16</v>
      </c>
      <c r="C245" s="1850" t="s">
        <v>2312</v>
      </c>
      <c r="D245" s="1850" t="s">
        <v>2313</v>
      </c>
      <c r="E245" s="1850" t="s">
        <v>2314</v>
      </c>
      <c r="F245" s="1850" t="s">
        <v>2255</v>
      </c>
      <c r="G245" s="1850" t="s">
        <v>22</v>
      </c>
      <c r="H245" s="1850" t="s">
        <v>22</v>
      </c>
      <c r="I245" s="1850" t="s">
        <v>1624</v>
      </c>
    </row>
    <row customHeight="1" ht="11.25">
      <c r="A246" s="1850" t="s">
        <v>2251</v>
      </c>
      <c r="B246" s="1850" t="s">
        <v>16</v>
      </c>
      <c r="C246" s="1850" t="s">
        <v>2640</v>
      </c>
      <c r="D246" s="1850" t="s">
        <v>2641</v>
      </c>
      <c r="E246" s="1850" t="s">
        <v>2642</v>
      </c>
      <c r="F246" s="1850" t="s">
        <v>2381</v>
      </c>
      <c r="G246" s="1850" t="s">
        <v>22</v>
      </c>
      <c r="H246" s="1850" t="s">
        <v>22</v>
      </c>
      <c r="I246" s="1850" t="s">
        <v>1624</v>
      </c>
    </row>
    <row customHeight="1" ht="11.25">
      <c r="A247" s="1850" t="s">
        <v>2251</v>
      </c>
      <c r="B247" s="1850" t="s">
        <v>16</v>
      </c>
      <c r="C247" s="1850" t="s">
        <v>2315</v>
      </c>
      <c r="D247" s="1850" t="s">
        <v>2316</v>
      </c>
      <c r="E247" s="1850" t="s">
        <v>2317</v>
      </c>
      <c r="F247" s="1850" t="s">
        <v>2318</v>
      </c>
      <c r="G247" s="1850" t="s">
        <v>2319</v>
      </c>
      <c r="H247" s="1850" t="s">
        <v>22</v>
      </c>
      <c r="I247" s="1850" t="s">
        <v>1624</v>
      </c>
    </row>
    <row customHeight="1" ht="11.25">
      <c r="A248" s="1850" t="s">
        <v>2251</v>
      </c>
      <c r="B248" s="1850" t="s">
        <v>16</v>
      </c>
      <c r="C248" s="1850" t="s">
        <v>2323</v>
      </c>
      <c r="D248" s="1850" t="s">
        <v>2324</v>
      </c>
      <c r="E248" s="1850" t="s">
        <v>2325</v>
      </c>
      <c r="F248" s="1850" t="s">
        <v>2326</v>
      </c>
      <c r="G248" s="1850" t="s">
        <v>2327</v>
      </c>
      <c r="H248" s="1850" t="s">
        <v>22</v>
      </c>
      <c r="I248" s="1850" t="s">
        <v>1624</v>
      </c>
    </row>
    <row customHeight="1" ht="11.25">
      <c r="A249" s="1850" t="s">
        <v>2251</v>
      </c>
      <c r="B249" s="1850" t="s">
        <v>16</v>
      </c>
      <c r="C249" s="1850" t="s">
        <v>2643</v>
      </c>
      <c r="D249" s="1850" t="s">
        <v>2644</v>
      </c>
      <c r="E249" s="1850" t="s">
        <v>2645</v>
      </c>
      <c r="F249" s="1850" t="s">
        <v>2278</v>
      </c>
      <c r="G249" s="1850" t="s">
        <v>22</v>
      </c>
      <c r="H249" s="1850" t="s">
        <v>22</v>
      </c>
      <c r="I249" s="1850" t="s">
        <v>1624</v>
      </c>
    </row>
    <row customHeight="1" ht="11.25">
      <c r="A250" s="1850" t="s">
        <v>2251</v>
      </c>
      <c r="B250" s="1850" t="s">
        <v>16</v>
      </c>
      <c r="C250" s="1850" t="s">
        <v>2359</v>
      </c>
      <c r="D250" s="1850" t="s">
        <v>2360</v>
      </c>
      <c r="E250" s="1850" t="s">
        <v>2361</v>
      </c>
      <c r="F250" s="1850" t="s">
        <v>2296</v>
      </c>
      <c r="G250" s="1850" t="s">
        <v>2362</v>
      </c>
      <c r="H250" s="1850" t="s">
        <v>22</v>
      </c>
      <c r="I250" s="1850" t="s">
        <v>1624</v>
      </c>
    </row>
    <row customHeight="1" ht="11.25">
      <c r="A251" s="1850" t="s">
        <v>2251</v>
      </c>
      <c r="B251" s="1850" t="s">
        <v>16</v>
      </c>
      <c r="C251" s="1850" t="s">
        <v>2646</v>
      </c>
      <c r="D251" s="1850" t="s">
        <v>2647</v>
      </c>
      <c r="E251" s="1850" t="s">
        <v>2648</v>
      </c>
      <c r="F251" s="1850" t="s">
        <v>2398</v>
      </c>
      <c r="G251" s="1850" t="s">
        <v>2649</v>
      </c>
      <c r="H251" s="1850" t="s">
        <v>22</v>
      </c>
      <c r="I251" s="1850" t="s">
        <v>1624</v>
      </c>
    </row>
    <row customHeight="1" ht="11.25">
      <c r="A252" s="1850" t="s">
        <v>2251</v>
      </c>
      <c r="B252" s="1850" t="s">
        <v>16</v>
      </c>
      <c r="C252" s="1850" t="s">
        <v>2385</v>
      </c>
      <c r="D252" s="1850" t="s">
        <v>2386</v>
      </c>
      <c r="E252" s="1850" t="s">
        <v>2387</v>
      </c>
      <c r="F252" s="1850" t="s">
        <v>2311</v>
      </c>
      <c r="G252" s="1850" t="s">
        <v>22</v>
      </c>
      <c r="H252" s="1850" t="s">
        <v>22</v>
      </c>
      <c r="I252" s="1850" t="s">
        <v>1624</v>
      </c>
    </row>
    <row customHeight="1" ht="11.25">
      <c r="A253" s="1850" t="s">
        <v>2251</v>
      </c>
      <c r="B253" s="1850" t="s">
        <v>16</v>
      </c>
      <c r="C253" s="1850" t="s">
        <v>2650</v>
      </c>
      <c r="D253" s="1850" t="s">
        <v>2651</v>
      </c>
      <c r="E253" s="1850" t="s">
        <v>2652</v>
      </c>
      <c r="F253" s="1850" t="s">
        <v>2255</v>
      </c>
      <c r="G253" s="1850" t="s">
        <v>22</v>
      </c>
      <c r="H253" s="1850" t="s">
        <v>22</v>
      </c>
      <c r="I253" s="1850" t="s">
        <v>1624</v>
      </c>
    </row>
    <row customHeight="1" ht="11.25">
      <c r="A254" s="1850" t="s">
        <v>2251</v>
      </c>
      <c r="B254" s="1850" t="s">
        <v>16</v>
      </c>
      <c r="C254" s="1850" t="s">
        <v>2653</v>
      </c>
      <c r="D254" s="1850" t="s">
        <v>2654</v>
      </c>
      <c r="E254" s="1850" t="s">
        <v>2655</v>
      </c>
      <c r="F254" s="1850" t="s">
        <v>2318</v>
      </c>
      <c r="G254" s="1850" t="s">
        <v>22</v>
      </c>
      <c r="H254" s="1850" t="s">
        <v>22</v>
      </c>
      <c r="I254" s="1850" t="s">
        <v>1624</v>
      </c>
    </row>
    <row customHeight="1" ht="11.25">
      <c r="A255" s="1850" t="s">
        <v>2251</v>
      </c>
      <c r="B255" s="1850" t="s">
        <v>16</v>
      </c>
      <c r="C255" s="1850" t="s">
        <v>2656</v>
      </c>
      <c r="D255" s="1850" t="s">
        <v>2657</v>
      </c>
      <c r="E255" s="1850" t="s">
        <v>2658</v>
      </c>
      <c r="F255" s="1850" t="s">
        <v>2270</v>
      </c>
      <c r="G255" s="1850" t="s">
        <v>22</v>
      </c>
      <c r="H255" s="1850" t="s">
        <v>22</v>
      </c>
      <c r="I255" s="1850" t="s">
        <v>1624</v>
      </c>
    </row>
    <row customHeight="1" ht="11.25">
      <c r="A256" s="1850" t="s">
        <v>2251</v>
      </c>
      <c r="B256" s="1850" t="s">
        <v>16</v>
      </c>
      <c r="C256" s="1850" t="s">
        <v>2659</v>
      </c>
      <c r="D256" s="1850" t="s">
        <v>2660</v>
      </c>
      <c r="E256" s="1850" t="s">
        <v>2661</v>
      </c>
      <c r="F256" s="1850" t="s">
        <v>2403</v>
      </c>
      <c r="G256" s="1850" t="s">
        <v>22</v>
      </c>
      <c r="H256" s="1850" t="s">
        <v>22</v>
      </c>
      <c r="I256" s="1850" t="s">
        <v>1624</v>
      </c>
    </row>
    <row customHeight="1" ht="11.25">
      <c r="A257" s="1850" t="s">
        <v>2251</v>
      </c>
      <c r="B257" s="1850" t="s">
        <v>16</v>
      </c>
      <c r="C257" s="1850" t="s">
        <v>2662</v>
      </c>
      <c r="D257" s="1850" t="s">
        <v>2663</v>
      </c>
      <c r="E257" s="1850" t="s">
        <v>2664</v>
      </c>
      <c r="F257" s="1850" t="s">
        <v>2255</v>
      </c>
      <c r="G257" s="1850" t="s">
        <v>22</v>
      </c>
      <c r="H257" s="1850" t="s">
        <v>22</v>
      </c>
      <c r="I257" s="1850" t="s">
        <v>1624</v>
      </c>
    </row>
    <row customHeight="1" ht="11.25">
      <c r="A258" s="1850" t="s">
        <v>2251</v>
      </c>
      <c r="B258" s="1850" t="s">
        <v>16</v>
      </c>
      <c r="C258" s="1850" t="s">
        <v>2665</v>
      </c>
      <c r="D258" s="1850" t="s">
        <v>2666</v>
      </c>
      <c r="E258" s="1850" t="s">
        <v>2667</v>
      </c>
      <c r="F258" s="1850" t="s">
        <v>2668</v>
      </c>
      <c r="G258" s="1850" t="s">
        <v>22</v>
      </c>
      <c r="H258" s="1850" t="s">
        <v>22</v>
      </c>
      <c r="I258" s="1850" t="s">
        <v>1624</v>
      </c>
    </row>
    <row customHeight="1" ht="11.25">
      <c r="A259" s="1850" t="s">
        <v>2251</v>
      </c>
      <c r="B259" s="1850" t="s">
        <v>16</v>
      </c>
      <c r="C259" s="1850" t="s">
        <v>2432</v>
      </c>
      <c r="D259" s="1850" t="s">
        <v>2433</v>
      </c>
      <c r="E259" s="1850" t="s">
        <v>2434</v>
      </c>
      <c r="F259" s="1850" t="s">
        <v>2307</v>
      </c>
      <c r="G259" s="1850" t="s">
        <v>2435</v>
      </c>
      <c r="H259" s="1850" t="s">
        <v>22</v>
      </c>
      <c r="I259" s="1850" t="s">
        <v>1624</v>
      </c>
    </row>
    <row customHeight="1" ht="11.25">
      <c r="A260" s="1850" t="s">
        <v>2251</v>
      </c>
      <c r="B260" s="1850" t="s">
        <v>16</v>
      </c>
      <c r="C260" s="1850" t="s">
        <v>2669</v>
      </c>
      <c r="D260" s="1850" t="s">
        <v>2670</v>
      </c>
      <c r="E260" s="1850" t="s">
        <v>2671</v>
      </c>
      <c r="F260" s="1850" t="s">
        <v>2263</v>
      </c>
      <c r="G260" s="1850" t="s">
        <v>22</v>
      </c>
      <c r="H260" s="1850" t="s">
        <v>22</v>
      </c>
      <c r="I260" s="1850" t="s">
        <v>1624</v>
      </c>
    </row>
    <row customHeight="1" ht="11.25">
      <c r="A261" s="1850" t="s">
        <v>2251</v>
      </c>
      <c r="B261" s="1850" t="s">
        <v>16</v>
      </c>
      <c r="C261" s="1850" t="s">
        <v>2672</v>
      </c>
      <c r="D261" s="1850" t="s">
        <v>2673</v>
      </c>
      <c r="E261" s="1850" t="s">
        <v>2674</v>
      </c>
      <c r="F261" s="1850" t="s">
        <v>2274</v>
      </c>
      <c r="G261" s="1850" t="s">
        <v>22</v>
      </c>
      <c r="H261" s="1850" t="s">
        <v>22</v>
      </c>
      <c r="I261" s="1850" t="s">
        <v>1624</v>
      </c>
    </row>
    <row customHeight="1" ht="11.25">
      <c r="A262" s="1850" t="s">
        <v>2251</v>
      </c>
      <c r="B262" s="1850" t="s">
        <v>16</v>
      </c>
      <c r="C262" s="1850" t="s">
        <v>2675</v>
      </c>
      <c r="D262" s="1850" t="s">
        <v>2676</v>
      </c>
      <c r="E262" s="1850" t="s">
        <v>2677</v>
      </c>
      <c r="F262" s="1850" t="s">
        <v>2326</v>
      </c>
      <c r="G262" s="1850" t="s">
        <v>22</v>
      </c>
      <c r="H262" s="1850" t="s">
        <v>22</v>
      </c>
      <c r="I262" s="1850" t="s">
        <v>1624</v>
      </c>
    </row>
    <row customHeight="1" ht="11.25">
      <c r="A263" s="1850" t="s">
        <v>2251</v>
      </c>
      <c r="B263" s="1850" t="s">
        <v>16</v>
      </c>
      <c r="C263" s="1850" t="s">
        <v>2678</v>
      </c>
      <c r="D263" s="1850" t="s">
        <v>2679</v>
      </c>
      <c r="E263" s="1850" t="s">
        <v>2680</v>
      </c>
      <c r="F263" s="1850" t="s">
        <v>2270</v>
      </c>
      <c r="G263" s="1850" t="s">
        <v>22</v>
      </c>
      <c r="H263" s="1850" t="s">
        <v>22</v>
      </c>
      <c r="I263" s="1850" t="s">
        <v>1624</v>
      </c>
    </row>
    <row customHeight="1" ht="11.25">
      <c r="A264" s="1850" t="s">
        <v>2251</v>
      </c>
      <c r="B264" s="1850" t="s">
        <v>16</v>
      </c>
      <c r="C264" s="1850" t="s">
        <v>2681</v>
      </c>
      <c r="D264" s="1850" t="s">
        <v>2682</v>
      </c>
      <c r="E264" s="1850" t="s">
        <v>2683</v>
      </c>
      <c r="F264" s="1850" t="s">
        <v>2349</v>
      </c>
      <c r="G264" s="1850" t="s">
        <v>2684</v>
      </c>
      <c r="H264" s="1850" t="s">
        <v>22</v>
      </c>
      <c r="I264" s="1850" t="s">
        <v>1624</v>
      </c>
    </row>
    <row customHeight="1" ht="11.25">
      <c r="A265" s="1850" t="s">
        <v>2251</v>
      </c>
      <c r="B265" s="1850" t="s">
        <v>16</v>
      </c>
      <c r="C265" s="1850" t="s">
        <v>2685</v>
      </c>
      <c r="D265" s="1850" t="s">
        <v>2686</v>
      </c>
      <c r="E265" s="1850" t="s">
        <v>2687</v>
      </c>
      <c r="F265" s="1850" t="s">
        <v>2255</v>
      </c>
      <c r="G265" s="1850" t="s">
        <v>22</v>
      </c>
      <c r="H265" s="1850" t="s">
        <v>22</v>
      </c>
      <c r="I265" s="1850" t="s">
        <v>1624</v>
      </c>
    </row>
    <row customHeight="1" ht="11.25">
      <c r="A266" s="1850" t="s">
        <v>2251</v>
      </c>
      <c r="B266" s="1850" t="s">
        <v>16</v>
      </c>
      <c r="C266" s="1850" t="s">
        <v>2688</v>
      </c>
      <c r="D266" s="1850" t="s">
        <v>2689</v>
      </c>
      <c r="E266" s="1850" t="s">
        <v>2690</v>
      </c>
      <c r="F266" s="1850" t="s">
        <v>2255</v>
      </c>
      <c r="G266" s="1850" t="s">
        <v>22</v>
      </c>
      <c r="H266" s="1850" t="s">
        <v>22</v>
      </c>
      <c r="I266" s="1850" t="s">
        <v>1624</v>
      </c>
    </row>
    <row customHeight="1" ht="11.25">
      <c r="A267" s="1850" t="s">
        <v>2251</v>
      </c>
      <c r="B267" s="1850" t="s">
        <v>16</v>
      </c>
      <c r="C267" s="1850" t="s">
        <v>2691</v>
      </c>
      <c r="D267" s="1850" t="s">
        <v>2692</v>
      </c>
      <c r="E267" s="1850" t="s">
        <v>2693</v>
      </c>
      <c r="F267" s="1850" t="s">
        <v>2263</v>
      </c>
      <c r="G267" s="1850" t="s">
        <v>22</v>
      </c>
      <c r="H267" s="1850" t="s">
        <v>22</v>
      </c>
      <c r="I267" s="1850" t="s">
        <v>1624</v>
      </c>
    </row>
    <row customHeight="1" ht="11.25">
      <c r="A268" s="1850" t="s">
        <v>2251</v>
      </c>
      <c r="B268" s="1850" t="s">
        <v>16</v>
      </c>
      <c r="C268" s="1850" t="s">
        <v>2694</v>
      </c>
      <c r="D268" s="1850" t="s">
        <v>2695</v>
      </c>
      <c r="E268" s="1850" t="s">
        <v>2696</v>
      </c>
      <c r="F268" s="1850" t="s">
        <v>2263</v>
      </c>
      <c r="G268" s="1850" t="s">
        <v>22</v>
      </c>
      <c r="H268" s="1850" t="s">
        <v>22</v>
      </c>
      <c r="I268" s="1850" t="s">
        <v>1624</v>
      </c>
    </row>
    <row customHeight="1" ht="11.25">
      <c r="A269" s="1850" t="s">
        <v>2251</v>
      </c>
      <c r="B269" s="1850" t="s">
        <v>16</v>
      </c>
      <c r="C269" s="1850" t="s">
        <v>2697</v>
      </c>
      <c r="D269" s="1850" t="s">
        <v>2698</v>
      </c>
      <c r="E269" s="1850" t="s">
        <v>2699</v>
      </c>
      <c r="F269" s="1850" t="s">
        <v>2255</v>
      </c>
      <c r="G269" s="1850" t="s">
        <v>22</v>
      </c>
      <c r="H269" s="1850" t="s">
        <v>22</v>
      </c>
      <c r="I269" s="1850" t="s">
        <v>1624</v>
      </c>
    </row>
    <row customHeight="1" ht="11.25">
      <c r="A270" s="1850" t="s">
        <v>2251</v>
      </c>
      <c r="B270" s="1850" t="s">
        <v>16</v>
      </c>
      <c r="C270" s="1850" t="s">
        <v>2700</v>
      </c>
      <c r="D270" s="1850" t="s">
        <v>2701</v>
      </c>
      <c r="E270" s="1850" t="s">
        <v>2702</v>
      </c>
      <c r="F270" s="1850" t="s">
        <v>2255</v>
      </c>
      <c r="G270" s="1850" t="s">
        <v>22</v>
      </c>
      <c r="H270" s="1850" t="s">
        <v>22</v>
      </c>
      <c r="I270" s="1850" t="s">
        <v>1624</v>
      </c>
    </row>
    <row customHeight="1" ht="11.25">
      <c r="A271" s="1850" t="s">
        <v>2251</v>
      </c>
      <c r="B271" s="1850" t="s">
        <v>16</v>
      </c>
      <c r="C271" s="1850" t="s">
        <v>2703</v>
      </c>
      <c r="D271" s="1850" t="s">
        <v>2704</v>
      </c>
      <c r="E271" s="1850" t="s">
        <v>2705</v>
      </c>
      <c r="F271" s="1850" t="s">
        <v>2349</v>
      </c>
      <c r="G271" s="1850" t="s">
        <v>22</v>
      </c>
      <c r="H271" s="1850" t="s">
        <v>22</v>
      </c>
      <c r="I271" s="1850" t="s">
        <v>1624</v>
      </c>
    </row>
    <row customHeight="1" ht="11.25">
      <c r="A272" s="1850" t="s">
        <v>2251</v>
      </c>
      <c r="B272" s="1850" t="s">
        <v>16</v>
      </c>
      <c r="C272" s="1850" t="s">
        <v>2504</v>
      </c>
      <c r="D272" s="1850" t="s">
        <v>2505</v>
      </c>
      <c r="E272" s="1850" t="s">
        <v>2506</v>
      </c>
      <c r="F272" s="1850" t="s">
        <v>2311</v>
      </c>
      <c r="G272" s="1850" t="s">
        <v>2507</v>
      </c>
      <c r="H272" s="1850" t="s">
        <v>22</v>
      </c>
      <c r="I272" s="1850" t="s">
        <v>1624</v>
      </c>
    </row>
    <row customHeight="1" ht="11.25">
      <c r="A273" s="1850" t="s">
        <v>2251</v>
      </c>
      <c r="B273" s="1850" t="s">
        <v>16</v>
      </c>
      <c r="C273" s="1850" t="s">
        <v>22</v>
      </c>
      <c r="D273" s="1850" t="s">
        <v>2517</v>
      </c>
      <c r="E273" s="1850" t="s">
        <v>2518</v>
      </c>
      <c r="F273" s="1850" t="s">
        <v>2255</v>
      </c>
      <c r="G273" s="1850" t="s">
        <v>22</v>
      </c>
      <c r="H273" s="1850" t="s">
        <v>22</v>
      </c>
      <c r="I273"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74145-DD98-3BF6-C548-33474F422B79}"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2706</v>
      </c>
      <c r="B1" s="64" t="s">
        <v>2707</v>
      </c>
      <c r="C1" s="64" t="s">
        <v>2708</v>
      </c>
      <c r="D1" s="64" t="s">
        <v>2709</v>
      </c>
      <c r="E1" s="0" t="s">
        <v>2710</v>
      </c>
      <c r="F1" s="0" t="s">
        <v>2711</v>
      </c>
      <c r="G1" s="0" t="s">
        <v>2712</v>
      </c>
    </row>
    <row customHeight="1" ht="11.25">
      <c r="A2" s="373" t="s">
        <v>16</v>
      </c>
      <c r="B2" s="0" t="s">
        <v>2713</v>
      </c>
      <c r="C2" s="0" t="s">
        <v>2714</v>
      </c>
      <c r="D2" s="0" t="s">
        <v>2713</v>
      </c>
      <c r="E2" s="0" t="s">
        <v>2714</v>
      </c>
      <c r="F2" s="0" t="s">
        <v>2715</v>
      </c>
      <c r="G2" s="0" t="s">
        <v>108</v>
      </c>
    </row>
    <row customHeight="1" ht="11.25">
      <c r="A3" s="373" t="s">
        <v>16</v>
      </c>
      <c r="B3" s="0" t="s">
        <v>2716</v>
      </c>
      <c r="C3" s="0" t="s">
        <v>2717</v>
      </c>
      <c r="D3" s="0" t="s">
        <v>2716</v>
      </c>
      <c r="E3" s="0" t="s">
        <v>2717</v>
      </c>
      <c r="F3" s="0" t="s">
        <v>2715</v>
      </c>
      <c r="G3" s="0" t="s">
        <v>109</v>
      </c>
    </row>
    <row customHeight="1" ht="11.25">
      <c r="A4" s="373" t="s">
        <v>16</v>
      </c>
      <c r="B4" s="0" t="s">
        <v>2718</v>
      </c>
      <c r="C4" s="0" t="s">
        <v>2719</v>
      </c>
      <c r="D4" s="0" t="s">
        <v>2718</v>
      </c>
      <c r="E4" s="0" t="s">
        <v>2719</v>
      </c>
      <c r="F4" s="0" t="s">
        <v>2715</v>
      </c>
      <c r="G4" s="0" t="s">
        <v>89</v>
      </c>
    </row>
    <row customHeight="1" ht="11.25">
      <c r="A5" s="373" t="s">
        <v>16</v>
      </c>
      <c r="B5" s="0" t="s">
        <v>2720</v>
      </c>
      <c r="C5" s="0" t="s">
        <v>2721</v>
      </c>
      <c r="D5" s="0" t="s">
        <v>2720</v>
      </c>
      <c r="E5" s="0" t="s">
        <v>2721</v>
      </c>
      <c r="F5" s="0" t="s">
        <v>2715</v>
      </c>
      <c r="G5" s="0" t="s">
        <v>90</v>
      </c>
    </row>
    <row customHeight="1" ht="11.25">
      <c r="A6" s="373" t="s">
        <v>16</v>
      </c>
      <c r="B6" s="0" t="s">
        <v>99</v>
      </c>
      <c r="C6" s="0" t="s">
        <v>100</v>
      </c>
      <c r="D6" s="0" t="s">
        <v>99</v>
      </c>
      <c r="E6" s="0" t="s">
        <v>100</v>
      </c>
      <c r="F6" s="0" t="s">
        <v>2715</v>
      </c>
      <c r="G6" s="0" t="s">
        <v>98</v>
      </c>
    </row>
    <row customHeight="1" ht="11.25">
      <c r="A7" s="373" t="s">
        <v>16</v>
      </c>
      <c r="B7" s="0" t="s">
        <v>2722</v>
      </c>
      <c r="C7" s="0" t="s">
        <v>2723</v>
      </c>
      <c r="D7" s="0" t="s">
        <v>2722</v>
      </c>
      <c r="E7" s="0" t="s">
        <v>2723</v>
      </c>
      <c r="F7" s="0" t="s">
        <v>2715</v>
      </c>
      <c r="G7" s="0" t="s">
        <v>91</v>
      </c>
    </row>
    <row customHeight="1" ht="11.25">
      <c r="A8" s="373" t="s">
        <v>16</v>
      </c>
      <c r="B8" s="0" t="s">
        <v>2724</v>
      </c>
      <c r="C8" s="0" t="s">
        <v>2725</v>
      </c>
      <c r="D8" s="0" t="s">
        <v>2724</v>
      </c>
      <c r="E8" s="0" t="s">
        <v>2725</v>
      </c>
      <c r="F8" s="0" t="s">
        <v>2715</v>
      </c>
      <c r="G8" s="0" t="s">
        <v>92</v>
      </c>
    </row>
    <row customHeight="1" ht="11.25">
      <c r="A9" s="373" t="s">
        <v>16</v>
      </c>
      <c r="B9" s="0" t="s">
        <v>2726</v>
      </c>
      <c r="C9" s="0" t="s">
        <v>2727</v>
      </c>
      <c r="D9" s="0" t="s">
        <v>2726</v>
      </c>
      <c r="E9" s="0" t="s">
        <v>2727</v>
      </c>
      <c r="F9" s="0" t="s">
        <v>2715</v>
      </c>
      <c r="G9" s="0" t="s">
        <v>110</v>
      </c>
    </row>
    <row customHeight="1" ht="11.25">
      <c r="A10" s="373" t="s">
        <v>16</v>
      </c>
      <c r="B10" s="0" t="s">
        <v>2728</v>
      </c>
      <c r="C10" s="0" t="s">
        <v>2729</v>
      </c>
      <c r="D10" s="0" t="s">
        <v>2728</v>
      </c>
      <c r="E10" s="0" t="s">
        <v>2729</v>
      </c>
      <c r="F10" s="0" t="s">
        <v>2715</v>
      </c>
      <c r="G10" s="0" t="s">
        <v>153</v>
      </c>
    </row>
    <row customHeight="1" ht="11.25">
      <c r="A11" s="373" t="s">
        <v>16</v>
      </c>
      <c r="B11" s="0" t="s">
        <v>2730</v>
      </c>
      <c r="C11" s="0" t="s">
        <v>2731</v>
      </c>
      <c r="D11" s="0" t="s">
        <v>2730</v>
      </c>
      <c r="E11" s="0" t="s">
        <v>2731</v>
      </c>
      <c r="F11" s="0" t="s">
        <v>2715</v>
      </c>
      <c r="G11" s="0" t="s">
        <v>154</v>
      </c>
    </row>
    <row customHeight="1" ht="11.25">
      <c r="A12" s="373" t="s">
        <v>16</v>
      </c>
      <c r="B12" s="0" t="s">
        <v>2732</v>
      </c>
      <c r="C12" s="0" t="s">
        <v>2733</v>
      </c>
      <c r="D12" s="0" t="s">
        <v>2732</v>
      </c>
      <c r="E12" s="0" t="s">
        <v>2733</v>
      </c>
      <c r="F12" s="0" t="s">
        <v>2715</v>
      </c>
      <c r="G12" s="0" t="s">
        <v>155</v>
      </c>
    </row>
    <row customHeight="1" ht="11.25">
      <c r="A13" s="373" t="s">
        <v>16</v>
      </c>
      <c r="B13" s="0" t="s">
        <v>2734</v>
      </c>
      <c r="C13" s="0" t="s">
        <v>2735</v>
      </c>
      <c r="D13" s="0" t="s">
        <v>2734</v>
      </c>
      <c r="E13" s="0" t="s">
        <v>2735</v>
      </c>
      <c r="F13" s="0" t="s">
        <v>2715</v>
      </c>
      <c r="G13" s="0" t="s">
        <v>156</v>
      </c>
    </row>
    <row customHeight="1" ht="11.25">
      <c r="A14" s="373" t="s">
        <v>16</v>
      </c>
      <c r="B14" s="0" t="s">
        <v>2736</v>
      </c>
      <c r="C14" s="0" t="s">
        <v>2737</v>
      </c>
      <c r="D14" s="0" t="s">
        <v>2736</v>
      </c>
      <c r="E14" s="0" t="s">
        <v>2737</v>
      </c>
      <c r="F14" s="0" t="s">
        <v>2715</v>
      </c>
      <c r="G14" s="0" t="s">
        <v>157</v>
      </c>
    </row>
    <row customHeight="1" ht="11.25">
      <c r="A15" s="373" t="s">
        <v>16</v>
      </c>
      <c r="B15" s="0" t="s">
        <v>2738</v>
      </c>
      <c r="C15" s="0" t="s">
        <v>2739</v>
      </c>
      <c r="D15" s="0" t="s">
        <v>2738</v>
      </c>
      <c r="E15" s="0" t="s">
        <v>2739</v>
      </c>
      <c r="F15" s="0" t="s">
        <v>2715</v>
      </c>
      <c r="G15" s="0" t="s">
        <v>158</v>
      </c>
    </row>
    <row customHeight="1" ht="11.25">
      <c r="A16" s="373" t="s">
        <v>16</v>
      </c>
      <c r="B16" s="0" t="s">
        <v>2740</v>
      </c>
      <c r="C16" s="0" t="s">
        <v>2741</v>
      </c>
      <c r="D16" s="0" t="s">
        <v>2740</v>
      </c>
      <c r="E16" s="0" t="s">
        <v>2741</v>
      </c>
      <c r="F16" s="0" t="s">
        <v>2715</v>
      </c>
      <c r="G16" s="0" t="s">
        <v>1467</v>
      </c>
    </row>
    <row customHeight="1" ht="11.25">
      <c r="A17" s="373" t="s">
        <v>16</v>
      </c>
      <c r="B17" s="0" t="s">
        <v>2742</v>
      </c>
      <c r="C17" s="0" t="s">
        <v>2743</v>
      </c>
      <c r="D17" s="0" t="s">
        <v>2742</v>
      </c>
      <c r="E17" s="0" t="s">
        <v>2743</v>
      </c>
      <c r="F17" s="0" t="s">
        <v>2715</v>
      </c>
      <c r="G17" s="0" t="s">
        <v>1473</v>
      </c>
    </row>
    <row customHeight="1" ht="11.25">
      <c r="A18" s="373" t="s">
        <v>16</v>
      </c>
      <c r="B18" s="0" t="s">
        <v>2744</v>
      </c>
      <c r="C18" s="0" t="s">
        <v>2745</v>
      </c>
      <c r="D18" s="0" t="s">
        <v>2744</v>
      </c>
      <c r="E18" s="0" t="s">
        <v>2745</v>
      </c>
      <c r="F18" s="0" t="s">
        <v>2715</v>
      </c>
      <c r="G18" s="0" t="s">
        <v>1485</v>
      </c>
    </row>
    <row customHeight="1" ht="11.25">
      <c r="A19" s="373" t="s">
        <v>16</v>
      </c>
      <c r="B19" s="0" t="s">
        <v>2746</v>
      </c>
      <c r="C19" s="0" t="s">
        <v>2747</v>
      </c>
      <c r="D19" s="0" t="s">
        <v>2746</v>
      </c>
      <c r="E19" s="0" t="s">
        <v>2747</v>
      </c>
      <c r="F19" s="0" t="s">
        <v>2715</v>
      </c>
      <c r="G19" s="0" t="s">
        <v>1499</v>
      </c>
    </row>
    <row customHeight="1" ht="11.25">
      <c r="A20" s="373" t="s">
        <v>16</v>
      </c>
      <c r="B20" s="0" t="s">
        <v>2748</v>
      </c>
      <c r="C20" s="0" t="s">
        <v>2749</v>
      </c>
      <c r="D20" s="0" t="s">
        <v>2748</v>
      </c>
      <c r="E20" s="0" t="s">
        <v>2749</v>
      </c>
      <c r="F20" s="0" t="s">
        <v>2750</v>
      </c>
      <c r="G20" s="0" t="s">
        <v>1511</v>
      </c>
    </row>
    <row customHeight="1" ht="11.25">
      <c r="A21" s="373" t="s">
        <v>16</v>
      </c>
      <c r="B21" s="0" t="s">
        <v>2751</v>
      </c>
      <c r="C21" s="0" t="s">
        <v>2752</v>
      </c>
      <c r="D21" s="0" t="s">
        <v>2751</v>
      </c>
      <c r="E21" s="0" t="s">
        <v>2752</v>
      </c>
      <c r="F21" s="0" t="s">
        <v>2750</v>
      </c>
      <c r="G21" s="0" t="s">
        <v>1520</v>
      </c>
    </row>
    <row customHeight="1" ht="11.25">
      <c r="A22" s="373" t="s">
        <v>16</v>
      </c>
      <c r="B22" s="0" t="s">
        <v>2753</v>
      </c>
      <c r="C22" s="0" t="s">
        <v>2754</v>
      </c>
      <c r="D22" s="0" t="s">
        <v>2753</v>
      </c>
      <c r="E22" s="0" t="s">
        <v>2754</v>
      </c>
      <c r="F22" s="0" t="s">
        <v>2750</v>
      </c>
      <c r="G22" s="0" t="s">
        <v>1536</v>
      </c>
    </row>
    <row customHeight="1" ht="11.25">
      <c r="A23" s="373" t="s">
        <v>16</v>
      </c>
      <c r="B23" s="0" t="s">
        <v>2755</v>
      </c>
      <c r="C23" s="0" t="s">
        <v>2756</v>
      </c>
      <c r="D23" s="0" t="s">
        <v>2755</v>
      </c>
      <c r="E23" s="0" t="s">
        <v>2756</v>
      </c>
      <c r="F23" s="0" t="s">
        <v>2750</v>
      </c>
      <c r="G23" s="0" t="s">
        <v>1543</v>
      </c>
    </row>
    <row customHeight="1" ht="11.25">
      <c r="A24" s="373" t="s">
        <v>16</v>
      </c>
      <c r="B24" s="0" t="s">
        <v>2757</v>
      </c>
      <c r="C24" s="0" t="s">
        <v>2758</v>
      </c>
      <c r="D24" s="0" t="s">
        <v>2757</v>
      </c>
      <c r="E24" s="0" t="s">
        <v>2758</v>
      </c>
      <c r="F24" s="0" t="s">
        <v>2750</v>
      </c>
      <c r="G24" s="0" t="s">
        <v>1551</v>
      </c>
    </row>
    <row customHeight="1" ht="11.25">
      <c r="A25" s="373" t="s">
        <v>16</v>
      </c>
      <c r="B25" s="0" t="s">
        <v>2759</v>
      </c>
      <c r="C25" s="0" t="s">
        <v>2760</v>
      </c>
      <c r="D25" s="0" t="s">
        <v>2759</v>
      </c>
      <c r="E25" s="0" t="s">
        <v>2760</v>
      </c>
      <c r="F25" s="0" t="s">
        <v>2750</v>
      </c>
      <c r="G25" s="0" t="s">
        <v>1558</v>
      </c>
    </row>
    <row customHeight="1" ht="11.25">
      <c r="A26" s="373" t="s">
        <v>16</v>
      </c>
      <c r="B26" s="0" t="s">
        <v>2761</v>
      </c>
      <c r="C26" s="0" t="s">
        <v>2762</v>
      </c>
      <c r="D26" s="0" t="s">
        <v>2761</v>
      </c>
      <c r="E26" s="0" t="s">
        <v>2762</v>
      </c>
      <c r="F26" s="0" t="s">
        <v>2750</v>
      </c>
      <c r="G26" s="0" t="s">
        <v>1562</v>
      </c>
    </row>
    <row customHeight="1" ht="11.25">
      <c r="A27" s="373" t="s">
        <v>16</v>
      </c>
      <c r="B27" s="0" t="s">
        <v>2763</v>
      </c>
      <c r="C27" s="0" t="s">
        <v>2764</v>
      </c>
      <c r="D27" s="0" t="s">
        <v>2763</v>
      </c>
      <c r="E27" s="0" t="s">
        <v>2764</v>
      </c>
      <c r="F27" s="0" t="s">
        <v>2750</v>
      </c>
      <c r="G27" s="0" t="s">
        <v>1567</v>
      </c>
    </row>
    <row customHeight="1" ht="11.25">
      <c r="A28" s="373" t="s">
        <v>16</v>
      </c>
      <c r="B28" s="0" t="s">
        <v>2765</v>
      </c>
      <c r="C28" s="0" t="s">
        <v>2766</v>
      </c>
      <c r="D28" s="0" t="s">
        <v>2765</v>
      </c>
      <c r="E28" s="0" t="s">
        <v>2766</v>
      </c>
      <c r="F28" s="0" t="s">
        <v>2750</v>
      </c>
      <c r="G28" s="0" t="s">
        <v>1575</v>
      </c>
    </row>
    <row customHeight="1" ht="11.25">
      <c r="A29" s="373" t="s">
        <v>16</v>
      </c>
      <c r="B29" s="0" t="s">
        <v>2767</v>
      </c>
      <c r="C29" s="0" t="s">
        <v>2768</v>
      </c>
      <c r="D29" s="0" t="s">
        <v>2767</v>
      </c>
      <c r="E29" s="0" t="s">
        <v>2768</v>
      </c>
      <c r="F29" s="0" t="s">
        <v>2750</v>
      </c>
      <c r="G29" s="0" t="s">
        <v>1577</v>
      </c>
    </row>
    <row customHeight="1" ht="11.25">
      <c r="A30" s="373" t="s">
        <v>16</v>
      </c>
      <c r="B30" s="0" t="s">
        <v>2769</v>
      </c>
      <c r="C30" s="0" t="s">
        <v>2770</v>
      </c>
      <c r="D30" s="0" t="s">
        <v>2769</v>
      </c>
      <c r="E30" s="0" t="s">
        <v>2770</v>
      </c>
      <c r="F30" s="0" t="s">
        <v>2750</v>
      </c>
      <c r="G30" s="0" t="s">
        <v>1580</v>
      </c>
    </row>
    <row customHeight="1" ht="11.25">
      <c r="A31" s="373" t="s">
        <v>16</v>
      </c>
      <c r="B31" s="0" t="s">
        <v>2771</v>
      </c>
      <c r="C31" s="0" t="s">
        <v>2772</v>
      </c>
      <c r="D31" s="0" t="s">
        <v>2771</v>
      </c>
      <c r="E31" s="0" t="s">
        <v>2772</v>
      </c>
      <c r="F31" s="0" t="s">
        <v>2750</v>
      </c>
      <c r="G31" s="0" t="s">
        <v>1586</v>
      </c>
    </row>
    <row customHeight="1" ht="11.25">
      <c r="A32" s="373" t="s">
        <v>16</v>
      </c>
      <c r="B32" s="0" t="s">
        <v>2773</v>
      </c>
      <c r="C32" s="0" t="s">
        <v>2774</v>
      </c>
      <c r="D32" s="0" t="s">
        <v>2773</v>
      </c>
      <c r="E32" s="0" t="s">
        <v>2774</v>
      </c>
      <c r="F32" s="0" t="s">
        <v>2750</v>
      </c>
      <c r="G32" s="0" t="s">
        <v>1588</v>
      </c>
    </row>
    <row customHeight="1" ht="11.25">
      <c r="A33" s="373" t="s">
        <v>16</v>
      </c>
      <c r="B33" s="0" t="s">
        <v>2775</v>
      </c>
      <c r="C33" s="0" t="s">
        <v>2776</v>
      </c>
      <c r="D33" s="0" t="s">
        <v>2775</v>
      </c>
      <c r="E33" s="0" t="s">
        <v>2776</v>
      </c>
      <c r="F33" s="0" t="s">
        <v>2750</v>
      </c>
      <c r="G33" s="0" t="s">
        <v>1590</v>
      </c>
    </row>
    <row customHeight="1" ht="11.25">
      <c r="A34" s="373" t="s">
        <v>16</v>
      </c>
      <c r="B34" s="0" t="s">
        <v>2777</v>
      </c>
      <c r="C34" s="0" t="s">
        <v>2778</v>
      </c>
      <c r="D34" s="0" t="s">
        <v>2777</v>
      </c>
      <c r="E34" s="0" t="s">
        <v>2778</v>
      </c>
      <c r="F34" s="0" t="s">
        <v>2750</v>
      </c>
      <c r="G34" s="0" t="s">
        <v>1592</v>
      </c>
    </row>
    <row customHeight="1" ht="11.25">
      <c r="A35" s="373" t="s">
        <v>16</v>
      </c>
      <c r="B35" s="0" t="s">
        <v>2779</v>
      </c>
      <c r="C35" s="0" t="s">
        <v>2780</v>
      </c>
      <c r="D35" s="0" t="s">
        <v>2779</v>
      </c>
      <c r="E35" s="0" t="s">
        <v>2780</v>
      </c>
      <c r="F35" s="0" t="s">
        <v>2750</v>
      </c>
      <c r="G35" s="0" t="s">
        <v>1597</v>
      </c>
    </row>
    <row customHeight="1" ht="11.25">
      <c r="A36" s="373" t="s">
        <v>16</v>
      </c>
      <c r="B36" s="0" t="s">
        <v>2781</v>
      </c>
      <c r="C36" s="0" t="s">
        <v>2782</v>
      </c>
      <c r="D36" s="0" t="s">
        <v>2781</v>
      </c>
      <c r="E36" s="0" t="s">
        <v>2782</v>
      </c>
      <c r="F36" s="0" t="s">
        <v>2750</v>
      </c>
      <c r="G36" s="0" t="s">
        <v>1602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F0EA8-AB88-3EE6-F7E4-B76F563434A8}" mc:Ignorable="x14ac xr xr2 xr3">
  <sheetPr>
    <tabColor rgb="FFFFCC99"/>
  </sheetPr>
  <dimension ref="A1:I1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2783</v>
      </c>
      <c r="B1" s="835" t="s">
        <v>2784</v>
      </c>
      <c r="C1" s="1159" t="s">
        <v>2785</v>
      </c>
      <c r="D1" s="835" t="s">
        <v>2786</v>
      </c>
      <c r="E1" s="835" t="s">
        <v>2787</v>
      </c>
      <c r="F1" s="1159" t="s">
        <v>2788</v>
      </c>
      <c r="G1" s="1159" t="s">
        <v>2789</v>
      </c>
      <c r="H1" s="1159" t="s">
        <v>2790</v>
      </c>
      <c r="I1" s="1159" t="s">
        <v>2791</v>
      </c>
    </row>
    <row customHeight="1" ht="11.25">
      <c r="A2" s="1691" t="s">
        <v>108</v>
      </c>
      <c r="B2" s="1691" t="s">
        <v>2792</v>
      </c>
      <c r="C2" s="1691" t="s">
        <v>22</v>
      </c>
      <c r="D2" s="1691" t="s">
        <v>2793</v>
      </c>
      <c r="E2" s="1691" t="s">
        <v>2794</v>
      </c>
      <c r="F2" s="1691" t="s">
        <v>22</v>
      </c>
      <c r="G2" s="1691" t="s">
        <v>22</v>
      </c>
      <c r="H2" s="1691" t="s">
        <v>22</v>
      </c>
      <c r="I2" s="1691" t="s">
        <v>22</v>
      </c>
    </row>
    <row customHeight="1" ht="11.25">
      <c r="A3" s="1691" t="s">
        <v>109</v>
      </c>
      <c r="B3" s="1691" t="s">
        <v>2795</v>
      </c>
      <c r="C3" s="1691" t="s">
        <v>22</v>
      </c>
      <c r="D3" s="1691" t="s">
        <v>2796</v>
      </c>
      <c r="E3" s="1691" t="s">
        <v>2797</v>
      </c>
      <c r="F3" s="1691" t="s">
        <v>22</v>
      </c>
      <c r="G3" s="1691" t="s">
        <v>22</v>
      </c>
      <c r="H3" s="1691" t="s">
        <v>22</v>
      </c>
      <c r="I3" s="1691" t="s">
        <v>22</v>
      </c>
    </row>
    <row customHeight="1" ht="11.25">
      <c r="A4" s="1691" t="s">
        <v>89</v>
      </c>
      <c r="B4" s="1691" t="s">
        <v>2798</v>
      </c>
      <c r="C4" s="1691" t="s">
        <v>22</v>
      </c>
      <c r="D4" s="1691" t="s">
        <v>2796</v>
      </c>
      <c r="E4" s="1691" t="s">
        <v>2794</v>
      </c>
      <c r="F4" s="1691" t="s">
        <v>22</v>
      </c>
      <c r="G4" s="1691" t="s">
        <v>22</v>
      </c>
      <c r="H4" s="1691" t="s">
        <v>22</v>
      </c>
      <c r="I4" s="1691" t="s">
        <v>22</v>
      </c>
    </row>
    <row customHeight="1" ht="11.25">
      <c r="A5" s="1691" t="s">
        <v>90</v>
      </c>
      <c r="B5" s="1691" t="s">
        <v>2799</v>
      </c>
      <c r="C5" s="1691" t="s">
        <v>22</v>
      </c>
      <c r="D5" s="1691" t="s">
        <v>2800</v>
      </c>
      <c r="E5" s="1691" t="s">
        <v>2801</v>
      </c>
      <c r="F5" s="1691" t="s">
        <v>22</v>
      </c>
      <c r="G5" s="1691" t="s">
        <v>22</v>
      </c>
      <c r="H5" s="1691" t="s">
        <v>22</v>
      </c>
      <c r="I5" s="1691" t="s">
        <v>22</v>
      </c>
    </row>
    <row customHeight="1" ht="11.25">
      <c r="A6" s="1691" t="s">
        <v>98</v>
      </c>
      <c r="B6" s="1691" t="s">
        <v>2802</v>
      </c>
      <c r="C6" s="1691" t="s">
        <v>22</v>
      </c>
      <c r="D6" s="1691" t="s">
        <v>2800</v>
      </c>
      <c r="E6" s="1691" t="s">
        <v>2801</v>
      </c>
      <c r="F6" s="1691" t="s">
        <v>22</v>
      </c>
      <c r="G6" s="1691" t="s">
        <v>22</v>
      </c>
      <c r="H6" s="1691" t="s">
        <v>22</v>
      </c>
      <c r="I6" s="1691" t="s">
        <v>22</v>
      </c>
    </row>
    <row customHeight="1" ht="11.25">
      <c r="A7" s="1691" t="s">
        <v>91</v>
      </c>
      <c r="B7" s="1691" t="s">
        <v>2803</v>
      </c>
      <c r="C7" s="1691" t="s">
        <v>22</v>
      </c>
      <c r="D7" s="1691" t="s">
        <v>2800</v>
      </c>
      <c r="E7" s="1691" t="s">
        <v>2804</v>
      </c>
      <c r="F7" s="1691" t="s">
        <v>22</v>
      </c>
      <c r="G7" s="1691" t="s">
        <v>22</v>
      </c>
      <c r="H7" s="1691" t="s">
        <v>22</v>
      </c>
      <c r="I7" s="1691" t="s">
        <v>22</v>
      </c>
    </row>
    <row customHeight="1" ht="11.25">
      <c r="A8" s="1691" t="s">
        <v>92</v>
      </c>
      <c r="B8" s="1691" t="s">
        <v>2805</v>
      </c>
      <c r="C8" s="1691" t="s">
        <v>22</v>
      </c>
      <c r="D8" s="1691" t="s">
        <v>2796</v>
      </c>
      <c r="E8" s="1691" t="s">
        <v>2797</v>
      </c>
      <c r="F8" s="1691" t="s">
        <v>22</v>
      </c>
      <c r="G8" s="1691" t="s">
        <v>22</v>
      </c>
      <c r="H8" s="1691" t="s">
        <v>22</v>
      </c>
      <c r="I8" s="1691" t="s">
        <v>22</v>
      </c>
    </row>
    <row customHeight="1" ht="11.25">
      <c r="A9" s="1691" t="s">
        <v>110</v>
      </c>
      <c r="B9" s="1691" t="s">
        <v>2806</v>
      </c>
      <c r="C9" s="1691" t="s">
        <v>22</v>
      </c>
      <c r="D9" s="1691" t="s">
        <v>2796</v>
      </c>
      <c r="E9" s="1691" t="s">
        <v>2797</v>
      </c>
      <c r="F9" s="1691" t="s">
        <v>22</v>
      </c>
      <c r="G9" s="1691" t="s">
        <v>22</v>
      </c>
      <c r="H9" s="1691" t="s">
        <v>22</v>
      </c>
      <c r="I9" s="1691" t="s">
        <v>22</v>
      </c>
    </row>
    <row customHeight="1" ht="11.25">
      <c r="A10" s="1691" t="s">
        <v>153</v>
      </c>
      <c r="B10" s="1691" t="s">
        <v>2807</v>
      </c>
      <c r="C10" s="1691" t="s">
        <v>22</v>
      </c>
      <c r="D10" s="1691" t="s">
        <v>2796</v>
      </c>
      <c r="E10" s="1691" t="s">
        <v>2808</v>
      </c>
      <c r="F10" s="1691" t="s">
        <v>22</v>
      </c>
      <c r="G10" s="1691" t="s">
        <v>22</v>
      </c>
      <c r="H10" s="1691" t="s">
        <v>22</v>
      </c>
      <c r="I10" s="1691" t="s">
        <v>22</v>
      </c>
    </row>
    <row customHeight="1" ht="11.25">
      <c r="A11" s="1691" t="s">
        <v>154</v>
      </c>
      <c r="B11" s="1691" t="s">
        <v>2809</v>
      </c>
      <c r="C11" s="1691" t="s">
        <v>22</v>
      </c>
      <c r="D11" s="1691" t="s">
        <v>2796</v>
      </c>
      <c r="E11" s="1691" t="s">
        <v>2797</v>
      </c>
      <c r="F11" s="1691" t="s">
        <v>22</v>
      </c>
      <c r="G11" s="1691" t="s">
        <v>22</v>
      </c>
      <c r="H11" s="1691" t="s">
        <v>22</v>
      </c>
      <c r="I11" s="1691" t="s">
        <v>22</v>
      </c>
    </row>
    <row customHeight="1" ht="11.25">
      <c r="A12" s="1691" t="s">
        <v>155</v>
      </c>
      <c r="B12" s="1691" t="s">
        <v>2810</v>
      </c>
      <c r="C12" s="1691" t="s">
        <v>22</v>
      </c>
      <c r="D12" s="1691" t="s">
        <v>2796</v>
      </c>
      <c r="E12" s="1691" t="s">
        <v>2808</v>
      </c>
      <c r="F12" s="1691" t="s">
        <v>22</v>
      </c>
      <c r="G12" s="1691" t="s">
        <v>22</v>
      </c>
      <c r="H12" s="1691" t="s">
        <v>22</v>
      </c>
      <c r="I12" s="1691" t="s">
        <v>22</v>
      </c>
    </row>
    <row customHeight="1" ht="11.25">
      <c r="A13" s="1691" t="s">
        <v>156</v>
      </c>
      <c r="B13" s="1691" t="s">
        <v>2811</v>
      </c>
      <c r="C13" s="1691" t="s">
        <v>22</v>
      </c>
      <c r="D13" s="1691" t="s">
        <v>2793</v>
      </c>
      <c r="E13" s="1691" t="s">
        <v>2794</v>
      </c>
      <c r="F13" s="1691" t="s">
        <v>22</v>
      </c>
      <c r="G13" s="1691" t="s">
        <v>22</v>
      </c>
      <c r="H13" s="1691" t="s">
        <v>22</v>
      </c>
      <c r="I13" s="1691" t="s">
        <v>22</v>
      </c>
    </row>
    <row customHeight="1" ht="11.25">
      <c r="A14" s="1691" t="s">
        <v>157</v>
      </c>
      <c r="B14" s="1691" t="s">
        <v>2812</v>
      </c>
      <c r="C14" s="1691" t="s">
        <v>22</v>
      </c>
      <c r="D14" s="1691" t="s">
        <v>2793</v>
      </c>
      <c r="E14" s="1691" t="s">
        <v>2794</v>
      </c>
      <c r="F14" s="1691" t="s">
        <v>22</v>
      </c>
      <c r="G14" s="1691" t="s">
        <v>22</v>
      </c>
      <c r="H14" s="1691" t="s">
        <v>22</v>
      </c>
      <c r="I14" s="1691" t="s">
        <v>22</v>
      </c>
    </row>
    <row customHeight="1" ht="11.25">
      <c r="A15" s="1691" t="s">
        <v>158</v>
      </c>
      <c r="B15" s="1691" t="s">
        <v>2813</v>
      </c>
      <c r="C15" s="1691" t="s">
        <v>22</v>
      </c>
      <c r="D15" s="1691" t="s">
        <v>2814</v>
      </c>
      <c r="E15" s="1691" t="s">
        <v>2801</v>
      </c>
      <c r="F15" s="1691" t="s">
        <v>22</v>
      </c>
      <c r="G15" s="1691" t="s">
        <v>22</v>
      </c>
      <c r="H15" s="1691" t="s">
        <v>22</v>
      </c>
      <c r="I15" s="1691" t="s">
        <v>22</v>
      </c>
    </row>
    <row customHeight="1" ht="11.25">
      <c r="A16" s="1691" t="s">
        <v>1467</v>
      </c>
      <c r="B16" s="1691" t="s">
        <v>2815</v>
      </c>
      <c r="C16" s="1691" t="s">
        <v>22</v>
      </c>
      <c r="D16" s="1691" t="s">
        <v>2800</v>
      </c>
      <c r="E16" s="1691" t="s">
        <v>2801</v>
      </c>
      <c r="F16" s="1691" t="s">
        <v>22</v>
      </c>
      <c r="G16" s="1691" t="s">
        <v>22</v>
      </c>
      <c r="H16" s="1691" t="s">
        <v>22</v>
      </c>
      <c r="I16" s="1691" t="s">
        <v>22</v>
      </c>
    </row>
    <row customHeight="1" ht="11.25">
      <c r="A17" s="1691" t="s">
        <v>1473</v>
      </c>
      <c r="B17" s="1691" t="s">
        <v>2816</v>
      </c>
      <c r="C17" s="1691" t="s">
        <v>22</v>
      </c>
      <c r="D17" s="1691" t="s">
        <v>2817</v>
      </c>
      <c r="E17" s="1691" t="s">
        <v>2818</v>
      </c>
      <c r="F17" s="1691" t="s">
        <v>22</v>
      </c>
      <c r="G17" s="1691" t="s">
        <v>22</v>
      </c>
      <c r="H17" s="1691" t="s">
        <v>22</v>
      </c>
      <c r="I17" s="1691" t="s">
        <v>22</v>
      </c>
    </row>
    <row customHeight="1" ht="11.25">
      <c r="A18" s="1691" t="s">
        <v>1485</v>
      </c>
      <c r="B18" s="1691" t="s">
        <v>2819</v>
      </c>
      <c r="C18" s="1691" t="s">
        <v>22</v>
      </c>
      <c r="D18" s="1691" t="s">
        <v>2817</v>
      </c>
      <c r="E18" s="1691" t="s">
        <v>2818</v>
      </c>
      <c r="F18" s="1691" t="s">
        <v>22</v>
      </c>
      <c r="G18" s="1691" t="s">
        <v>22</v>
      </c>
      <c r="H18" s="1691" t="s">
        <v>22</v>
      </c>
      <c r="I18"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FEA78-9358-11F6-206F-23C67EE595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D66F8-4BF8-636E-9668-4FC6B02DA71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135</v>
      </c>
      <c r="B1" s="183" t="s">
        <v>2820</v>
      </c>
    </row>
    <row customHeight="1" ht="11.25">
      <c r="A2" s="183" t="s">
        <v>97</v>
      </c>
      <c r="B2" s="183" t="s">
        <v>2821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E0AED-2EFC-9BC8-F9C6-EC260919BE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2822</v>
      </c>
      <c r="B1" s="835" t="s">
        <v>2823</v>
      </c>
    </row>
    <row customHeight="1" ht="11.25">
      <c r="A2" s="835">
        <v>4213775</v>
      </c>
      <c r="B2" s="835" t="s">
        <v>1223</v>
      </c>
    </row>
    <row customHeight="1" ht="11.25">
      <c r="A3" s="835">
        <v>4213784</v>
      </c>
      <c r="B3" s="835" t="s">
        <v>1258</v>
      </c>
    </row>
    <row customHeight="1" ht="11.25">
      <c r="A4" s="835">
        <v>4213781</v>
      </c>
      <c r="B4" s="835" t="s">
        <v>1251</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1392</v>
      </c>
    </row>
    <row customHeight="1" ht="11.25">
      <c r="A10" s="835">
        <v>4213783</v>
      </c>
      <c r="B10" s="835" t="s">
        <v>1407</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460D8-3028-4FB8-F6D8-5E45348021B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2822</v>
      </c>
      <c r="B1" s="835" t="s">
        <v>2824</v>
      </c>
    </row>
    <row customHeight="1" ht="11.25">
      <c r="A2" s="835" t="s">
        <v>117</v>
      </c>
      <c r="B2" s="835" t="s">
        <v>1508</v>
      </c>
    </row>
    <row customHeight="1" ht="11.25">
      <c r="A3" s="835" t="s">
        <v>2825</v>
      </c>
      <c r="B3" s="835" t="s">
        <v>1517</v>
      </c>
    </row>
    <row customHeight="1" ht="11.25">
      <c r="A4" s="835" t="s">
        <v>2826</v>
      </c>
      <c r="B4" s="835"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600B8-2CBD-0948-92C3-53558C5F6036}"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2706</v>
      </c>
      <c r="B1" s="373" t="s">
        <v>2707</v>
      </c>
      <c r="C1" s="373" t="s">
        <v>2708</v>
      </c>
      <c r="D1" s="373" t="s">
        <v>2709</v>
      </c>
      <c r="E1" s="0" t="s">
        <v>2710</v>
      </c>
      <c r="F1" s="0" t="s">
        <v>2711</v>
      </c>
      <c r="G1" s="0" t="s">
        <v>2712</v>
      </c>
    </row>
    <row customHeight="1" ht="11.25">
      <c r="A2" s="0" t="s">
        <v>16</v>
      </c>
      <c r="B2" s="0" t="s">
        <v>2713</v>
      </c>
      <c r="C2" s="0" t="s">
        <v>2714</v>
      </c>
      <c r="D2" s="0" t="s">
        <v>2713</v>
      </c>
      <c r="E2" s="0" t="s">
        <v>2714</v>
      </c>
      <c r="F2" s="0" t="s">
        <v>2715</v>
      </c>
      <c r="G2" s="0" t="s">
        <v>108</v>
      </c>
    </row>
    <row customHeight="1" ht="11.25">
      <c r="A3" s="0" t="s">
        <v>16</v>
      </c>
      <c r="B3" s="0" t="s">
        <v>2716</v>
      </c>
      <c r="C3" s="0" t="s">
        <v>2717</v>
      </c>
      <c r="D3" s="0" t="s">
        <v>2716</v>
      </c>
      <c r="E3" s="0" t="s">
        <v>2717</v>
      </c>
      <c r="F3" s="0" t="s">
        <v>2715</v>
      </c>
      <c r="G3" s="0" t="s">
        <v>109</v>
      </c>
    </row>
    <row customHeight="1" ht="11.25">
      <c r="A4" s="0" t="s">
        <v>16</v>
      </c>
      <c r="B4" s="0" t="s">
        <v>2718</v>
      </c>
      <c r="C4" s="0" t="s">
        <v>2719</v>
      </c>
      <c r="D4" s="0" t="s">
        <v>2718</v>
      </c>
      <c r="E4" s="0" t="s">
        <v>2719</v>
      </c>
      <c r="F4" s="0" t="s">
        <v>2715</v>
      </c>
      <c r="G4" s="0" t="s">
        <v>89</v>
      </c>
    </row>
    <row customHeight="1" ht="11.25">
      <c r="A5" s="0" t="s">
        <v>16</v>
      </c>
      <c r="B5" s="0" t="s">
        <v>2720</v>
      </c>
      <c r="C5" s="0" t="s">
        <v>2721</v>
      </c>
      <c r="D5" s="0" t="s">
        <v>2720</v>
      </c>
      <c r="E5" s="0" t="s">
        <v>2721</v>
      </c>
      <c r="F5" s="0" t="s">
        <v>2715</v>
      </c>
      <c r="G5" s="0" t="s">
        <v>90</v>
      </c>
    </row>
    <row customHeight="1" ht="11.25">
      <c r="A6" s="0" t="s">
        <v>16</v>
      </c>
      <c r="B6" s="0" t="s">
        <v>99</v>
      </c>
      <c r="C6" s="0" t="s">
        <v>100</v>
      </c>
      <c r="D6" s="0" t="s">
        <v>99</v>
      </c>
      <c r="E6" s="0" t="s">
        <v>100</v>
      </c>
      <c r="F6" s="0" t="s">
        <v>2715</v>
      </c>
      <c r="G6" s="0" t="s">
        <v>98</v>
      </c>
    </row>
    <row customHeight="1" ht="11.25">
      <c r="A7" s="0" t="s">
        <v>16</v>
      </c>
      <c r="B7" s="0" t="s">
        <v>2722</v>
      </c>
      <c r="C7" s="0" t="s">
        <v>2723</v>
      </c>
      <c r="D7" s="0" t="s">
        <v>2722</v>
      </c>
      <c r="E7" s="0" t="s">
        <v>2723</v>
      </c>
      <c r="F7" s="0" t="s">
        <v>2715</v>
      </c>
      <c r="G7" s="0" t="s">
        <v>91</v>
      </c>
    </row>
    <row customHeight="1" ht="11.25">
      <c r="A8" s="0" t="s">
        <v>16</v>
      </c>
      <c r="B8" s="0" t="s">
        <v>2724</v>
      </c>
      <c r="C8" s="0" t="s">
        <v>2725</v>
      </c>
      <c r="D8" s="0" t="s">
        <v>2724</v>
      </c>
      <c r="E8" s="0" t="s">
        <v>2725</v>
      </c>
      <c r="F8" s="0" t="s">
        <v>2715</v>
      </c>
      <c r="G8" s="0" t="s">
        <v>92</v>
      </c>
    </row>
    <row customHeight="1" ht="11.25">
      <c r="A9" s="0" t="s">
        <v>16</v>
      </c>
      <c r="B9" s="0" t="s">
        <v>2726</v>
      </c>
      <c r="C9" s="0" t="s">
        <v>2727</v>
      </c>
      <c r="D9" s="0" t="s">
        <v>2726</v>
      </c>
      <c r="E9" s="0" t="s">
        <v>2727</v>
      </c>
      <c r="F9" s="0" t="s">
        <v>2715</v>
      </c>
      <c r="G9" s="0" t="s">
        <v>110</v>
      </c>
    </row>
    <row customHeight="1" ht="11.25">
      <c r="A10" s="0" t="s">
        <v>16</v>
      </c>
      <c r="B10" s="0" t="s">
        <v>2728</v>
      </c>
      <c r="C10" s="0" t="s">
        <v>2729</v>
      </c>
      <c r="D10" s="0" t="s">
        <v>2728</v>
      </c>
      <c r="E10" s="0" t="s">
        <v>2729</v>
      </c>
      <c r="F10" s="0" t="s">
        <v>2715</v>
      </c>
      <c r="G10" s="0" t="s">
        <v>153</v>
      </c>
    </row>
    <row customHeight="1" ht="11.25">
      <c r="A11" s="0" t="s">
        <v>16</v>
      </c>
      <c r="B11" s="0" t="s">
        <v>2730</v>
      </c>
      <c r="C11" s="0" t="s">
        <v>2731</v>
      </c>
      <c r="D11" s="0" t="s">
        <v>2730</v>
      </c>
      <c r="E11" s="0" t="s">
        <v>2731</v>
      </c>
      <c r="F11" s="0" t="s">
        <v>2715</v>
      </c>
      <c r="G11" s="0" t="s">
        <v>154</v>
      </c>
    </row>
    <row customHeight="1" ht="11.25">
      <c r="A12" s="0" t="s">
        <v>16</v>
      </c>
      <c r="B12" s="0" t="s">
        <v>2732</v>
      </c>
      <c r="C12" s="0" t="s">
        <v>2733</v>
      </c>
      <c r="D12" s="0" t="s">
        <v>2732</v>
      </c>
      <c r="E12" s="0" t="s">
        <v>2733</v>
      </c>
      <c r="F12" s="0" t="s">
        <v>2715</v>
      </c>
      <c r="G12" s="0" t="s">
        <v>155</v>
      </c>
    </row>
    <row customHeight="1" ht="11.25">
      <c r="A13" s="0" t="s">
        <v>16</v>
      </c>
      <c r="B13" s="0" t="s">
        <v>2734</v>
      </c>
      <c r="C13" s="0" t="s">
        <v>2735</v>
      </c>
      <c r="D13" s="0" t="s">
        <v>2734</v>
      </c>
      <c r="E13" s="0" t="s">
        <v>2735</v>
      </c>
      <c r="F13" s="0" t="s">
        <v>2715</v>
      </c>
      <c r="G13" s="0" t="s">
        <v>156</v>
      </c>
    </row>
    <row customHeight="1" ht="11.25">
      <c r="A14" s="0" t="s">
        <v>16</v>
      </c>
      <c r="B14" s="0" t="s">
        <v>2736</v>
      </c>
      <c r="C14" s="0" t="s">
        <v>2737</v>
      </c>
      <c r="D14" s="0" t="s">
        <v>2736</v>
      </c>
      <c r="E14" s="0" t="s">
        <v>2737</v>
      </c>
      <c r="F14" s="0" t="s">
        <v>2715</v>
      </c>
      <c r="G14" s="0" t="s">
        <v>157</v>
      </c>
    </row>
    <row customHeight="1" ht="11.25">
      <c r="A15" s="0" t="s">
        <v>16</v>
      </c>
      <c r="B15" s="0" t="s">
        <v>2738</v>
      </c>
      <c r="C15" s="0" t="s">
        <v>2739</v>
      </c>
      <c r="D15" s="0" t="s">
        <v>2738</v>
      </c>
      <c r="E15" s="0" t="s">
        <v>2739</v>
      </c>
      <c r="F15" s="0" t="s">
        <v>2715</v>
      </c>
      <c r="G15" s="0" t="s">
        <v>158</v>
      </c>
    </row>
    <row customHeight="1" ht="11.25">
      <c r="A16" s="0" t="s">
        <v>16</v>
      </c>
      <c r="B16" s="0" t="s">
        <v>2740</v>
      </c>
      <c r="C16" s="0" t="s">
        <v>2741</v>
      </c>
      <c r="D16" s="0" t="s">
        <v>2740</v>
      </c>
      <c r="E16" s="0" t="s">
        <v>2741</v>
      </c>
      <c r="F16" s="0" t="s">
        <v>2715</v>
      </c>
      <c r="G16" s="0" t="s">
        <v>1467</v>
      </c>
    </row>
    <row customHeight="1" ht="11.25">
      <c r="A17" s="0" t="s">
        <v>16</v>
      </c>
      <c r="B17" s="0" t="s">
        <v>2742</v>
      </c>
      <c r="C17" s="0" t="s">
        <v>2743</v>
      </c>
      <c r="D17" s="0" t="s">
        <v>2742</v>
      </c>
      <c r="E17" s="0" t="s">
        <v>2743</v>
      </c>
      <c r="F17" s="0" t="s">
        <v>2715</v>
      </c>
      <c r="G17" s="0" t="s">
        <v>1473</v>
      </c>
    </row>
    <row customHeight="1" ht="11.25">
      <c r="A18" s="0" t="s">
        <v>16</v>
      </c>
      <c r="B18" s="0" t="s">
        <v>2744</v>
      </c>
      <c r="C18" s="0" t="s">
        <v>2745</v>
      </c>
      <c r="D18" s="0" t="s">
        <v>2744</v>
      </c>
      <c r="E18" s="0" t="s">
        <v>2745</v>
      </c>
      <c r="F18" s="0" t="s">
        <v>2715</v>
      </c>
      <c r="G18" s="0" t="s">
        <v>1485</v>
      </c>
    </row>
    <row customHeight="1" ht="11.25">
      <c r="A19" s="0" t="s">
        <v>16</v>
      </c>
      <c r="B19" s="0" t="s">
        <v>2746</v>
      </c>
      <c r="C19" s="0" t="s">
        <v>2747</v>
      </c>
      <c r="D19" s="0" t="s">
        <v>2746</v>
      </c>
      <c r="E19" s="0" t="s">
        <v>2747</v>
      </c>
      <c r="F19" s="0" t="s">
        <v>2715</v>
      </c>
      <c r="G19" s="0" t="s">
        <v>1499</v>
      </c>
    </row>
    <row customHeight="1" ht="11.25">
      <c r="A20" s="0" t="s">
        <v>16</v>
      </c>
      <c r="B20" s="0" t="s">
        <v>2748</v>
      </c>
      <c r="C20" s="0" t="s">
        <v>2749</v>
      </c>
      <c r="D20" s="0" t="s">
        <v>2748</v>
      </c>
      <c r="E20" s="0" t="s">
        <v>2749</v>
      </c>
      <c r="F20" s="0" t="s">
        <v>2750</v>
      </c>
      <c r="G20" s="0" t="s">
        <v>1511</v>
      </c>
    </row>
    <row customHeight="1" ht="11.25">
      <c r="A21" s="0" t="s">
        <v>16</v>
      </c>
      <c r="B21" s="0" t="s">
        <v>2751</v>
      </c>
      <c r="C21" s="0" t="s">
        <v>2752</v>
      </c>
      <c r="D21" s="0" t="s">
        <v>2751</v>
      </c>
      <c r="E21" s="0" t="s">
        <v>2752</v>
      </c>
      <c r="F21" s="0" t="s">
        <v>2750</v>
      </c>
      <c r="G21" s="0" t="s">
        <v>1520</v>
      </c>
    </row>
    <row customHeight="1" ht="11.25">
      <c r="A22" s="0" t="s">
        <v>16</v>
      </c>
      <c r="B22" s="0" t="s">
        <v>2753</v>
      </c>
      <c r="C22" s="0" t="s">
        <v>2754</v>
      </c>
      <c r="D22" s="0" t="s">
        <v>2753</v>
      </c>
      <c r="E22" s="0" t="s">
        <v>2754</v>
      </c>
      <c r="F22" s="0" t="s">
        <v>2750</v>
      </c>
      <c r="G22" s="0" t="s">
        <v>1536</v>
      </c>
    </row>
    <row customHeight="1" ht="11.25">
      <c r="A23" s="0" t="s">
        <v>16</v>
      </c>
      <c r="B23" s="0" t="s">
        <v>2755</v>
      </c>
      <c r="C23" s="0" t="s">
        <v>2756</v>
      </c>
      <c r="D23" s="0" t="s">
        <v>2755</v>
      </c>
      <c r="E23" s="0" t="s">
        <v>2756</v>
      </c>
      <c r="F23" s="0" t="s">
        <v>2750</v>
      </c>
      <c r="G23" s="0" t="s">
        <v>1543</v>
      </c>
    </row>
    <row customHeight="1" ht="11.25">
      <c r="A24" s="0" t="s">
        <v>16</v>
      </c>
      <c r="B24" s="0" t="s">
        <v>2757</v>
      </c>
      <c r="C24" s="0" t="s">
        <v>2758</v>
      </c>
      <c r="D24" s="0" t="s">
        <v>2757</v>
      </c>
      <c r="E24" s="0" t="s">
        <v>2758</v>
      </c>
      <c r="F24" s="0" t="s">
        <v>2750</v>
      </c>
      <c r="G24" s="0" t="s">
        <v>1551</v>
      </c>
    </row>
    <row customHeight="1" ht="11.25">
      <c r="A25" s="0" t="s">
        <v>16</v>
      </c>
      <c r="B25" s="0" t="s">
        <v>2759</v>
      </c>
      <c r="C25" s="0" t="s">
        <v>2760</v>
      </c>
      <c r="D25" s="0" t="s">
        <v>2759</v>
      </c>
      <c r="E25" s="0" t="s">
        <v>2760</v>
      </c>
      <c r="F25" s="0" t="s">
        <v>2750</v>
      </c>
      <c r="G25" s="0" t="s">
        <v>1558</v>
      </c>
    </row>
    <row customHeight="1" ht="11.25">
      <c r="A26" s="0" t="s">
        <v>16</v>
      </c>
      <c r="B26" s="0" t="s">
        <v>2761</v>
      </c>
      <c r="C26" s="0" t="s">
        <v>2762</v>
      </c>
      <c r="D26" s="0" t="s">
        <v>2761</v>
      </c>
      <c r="E26" s="0" t="s">
        <v>2762</v>
      </c>
      <c r="F26" s="0" t="s">
        <v>2750</v>
      </c>
      <c r="G26" s="0" t="s">
        <v>1562</v>
      </c>
    </row>
    <row customHeight="1" ht="11.25">
      <c r="A27" s="0" t="s">
        <v>16</v>
      </c>
      <c r="B27" s="0" t="s">
        <v>2763</v>
      </c>
      <c r="C27" s="0" t="s">
        <v>2764</v>
      </c>
      <c r="D27" s="0" t="s">
        <v>2763</v>
      </c>
      <c r="E27" s="0" t="s">
        <v>2764</v>
      </c>
      <c r="F27" s="0" t="s">
        <v>2750</v>
      </c>
      <c r="G27" s="0" t="s">
        <v>1567</v>
      </c>
    </row>
    <row customHeight="1" ht="11.25">
      <c r="A28" s="0" t="s">
        <v>16</v>
      </c>
      <c r="B28" s="0" t="s">
        <v>2765</v>
      </c>
      <c r="C28" s="0" t="s">
        <v>2766</v>
      </c>
      <c r="D28" s="0" t="s">
        <v>2765</v>
      </c>
      <c r="E28" s="0" t="s">
        <v>2766</v>
      </c>
      <c r="F28" s="0" t="s">
        <v>2750</v>
      </c>
      <c r="G28" s="0" t="s">
        <v>1575</v>
      </c>
    </row>
    <row customHeight="1" ht="11.25">
      <c r="A29" s="0" t="s">
        <v>16</v>
      </c>
      <c r="B29" s="0" t="s">
        <v>2767</v>
      </c>
      <c r="C29" s="0" t="s">
        <v>2768</v>
      </c>
      <c r="D29" s="0" t="s">
        <v>2767</v>
      </c>
      <c r="E29" s="0" t="s">
        <v>2768</v>
      </c>
      <c r="F29" s="0" t="s">
        <v>2750</v>
      </c>
      <c r="G29" s="0" t="s">
        <v>1577</v>
      </c>
    </row>
    <row customHeight="1" ht="11.25">
      <c r="A30" s="0" t="s">
        <v>16</v>
      </c>
      <c r="B30" s="0" t="s">
        <v>2769</v>
      </c>
      <c r="C30" s="0" t="s">
        <v>2770</v>
      </c>
      <c r="D30" s="0" t="s">
        <v>2769</v>
      </c>
      <c r="E30" s="0" t="s">
        <v>2770</v>
      </c>
      <c r="F30" s="0" t="s">
        <v>2750</v>
      </c>
      <c r="G30" s="0" t="s">
        <v>1580</v>
      </c>
    </row>
    <row customHeight="1" ht="11.25">
      <c r="A31" s="0" t="s">
        <v>16</v>
      </c>
      <c r="B31" s="0" t="s">
        <v>2771</v>
      </c>
      <c r="C31" s="0" t="s">
        <v>2772</v>
      </c>
      <c r="D31" s="0" t="s">
        <v>2771</v>
      </c>
      <c r="E31" s="0" t="s">
        <v>2772</v>
      </c>
      <c r="F31" s="0" t="s">
        <v>2750</v>
      </c>
      <c r="G31" s="0" t="s">
        <v>1586</v>
      </c>
    </row>
    <row customHeight="1" ht="11.25">
      <c r="A32" s="0" t="s">
        <v>16</v>
      </c>
      <c r="B32" s="0" t="s">
        <v>2773</v>
      </c>
      <c r="C32" s="0" t="s">
        <v>2774</v>
      </c>
      <c r="D32" s="0" t="s">
        <v>2773</v>
      </c>
      <c r="E32" s="0" t="s">
        <v>2774</v>
      </c>
      <c r="F32" s="0" t="s">
        <v>2750</v>
      </c>
      <c r="G32" s="0" t="s">
        <v>1588</v>
      </c>
    </row>
    <row customHeight="1" ht="11.25">
      <c r="A33" s="0" t="s">
        <v>16</v>
      </c>
      <c r="B33" s="0" t="s">
        <v>2775</v>
      </c>
      <c r="C33" s="0" t="s">
        <v>2776</v>
      </c>
      <c r="D33" s="0" t="s">
        <v>2775</v>
      </c>
      <c r="E33" s="0" t="s">
        <v>2776</v>
      </c>
      <c r="F33" s="0" t="s">
        <v>2750</v>
      </c>
      <c r="G33" s="0" t="s">
        <v>1590</v>
      </c>
    </row>
    <row customHeight="1" ht="11.25">
      <c r="A34" s="0" t="s">
        <v>16</v>
      </c>
      <c r="B34" s="0" t="s">
        <v>2777</v>
      </c>
      <c r="C34" s="0" t="s">
        <v>2778</v>
      </c>
      <c r="D34" s="0" t="s">
        <v>2777</v>
      </c>
      <c r="E34" s="0" t="s">
        <v>2778</v>
      </c>
      <c r="F34" s="0" t="s">
        <v>2750</v>
      </c>
      <c r="G34" s="0" t="s">
        <v>1592</v>
      </c>
    </row>
    <row customHeight="1" ht="11.25">
      <c r="A35" s="0" t="s">
        <v>16</v>
      </c>
      <c r="B35" s="0" t="s">
        <v>2779</v>
      </c>
      <c r="C35" s="0" t="s">
        <v>2780</v>
      </c>
      <c r="D35" s="0" t="s">
        <v>2779</v>
      </c>
      <c r="E35" s="0" t="s">
        <v>2780</v>
      </c>
      <c r="F35" s="0" t="s">
        <v>2750</v>
      </c>
      <c r="G35" s="0" t="s">
        <v>1597</v>
      </c>
    </row>
    <row customHeight="1" ht="11.25">
      <c r="A36" s="0" t="s">
        <v>16</v>
      </c>
      <c r="B36" s="0" t="s">
        <v>2781</v>
      </c>
      <c r="C36" s="0" t="s">
        <v>2782</v>
      </c>
      <c r="D36" s="0" t="s">
        <v>2781</v>
      </c>
      <c r="E36" s="0" t="s">
        <v>2782</v>
      </c>
      <c r="F36" s="0" t="s">
        <v>2750</v>
      </c>
      <c r="G36" s="0" t="s">
        <v>1602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83768-F828-D55D-FDC8-A40EAE61EE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2827</v>
      </c>
      <c r="B1" s="835" t="s">
        <v>2828</v>
      </c>
      <c r="C1" s="835" t="s">
        <v>1169</v>
      </c>
    </row>
    <row customHeight="1" ht="11.25">
      <c r="A2" s="835">
        <v>4189678</v>
      </c>
      <c r="B2" s="835" t="s">
        <v>2829</v>
      </c>
      <c r="C2" s="835" t="s">
        <v>2830</v>
      </c>
    </row>
    <row customHeight="1" ht="11.25">
      <c r="A3" s="835">
        <v>4190415</v>
      </c>
      <c r="B3" s="835" t="s">
        <v>2831</v>
      </c>
      <c r="C3" s="835" t="s">
        <v>2830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6FA2E-B401-380A-A068-E9D234191D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2832</v>
      </c>
      <c r="B1" s="163" t="s">
        <v>2833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7E358-5848-137F-C2F3-7B238C4FED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2834</v>
      </c>
      <c r="B1" s="0" t="b">
        <v>1</v>
      </c>
    </row>
    <row customHeight="1" ht="11.25">
      <c r="A2" s="0" t="s">
        <v>2835</v>
      </c>
      <c r="B2" s="0" t="b">
        <v>0</v>
      </c>
    </row>
    <row customHeight="1" ht="11.25">
      <c r="A3" s="0" t="s">
        <v>2836</v>
      </c>
      <c r="B3" s="0" t="b">
        <v>0</v>
      </c>
    </row>
    <row customHeight="1" ht="11.25">
      <c r="A4" s="0" t="s">
        <v>2837</v>
      </c>
      <c r="B4" s="0" t="b">
        <v>0</v>
      </c>
    </row>
    <row customHeight="1" ht="11.25">
      <c r="A5" s="0" t="s">
        <v>2838</v>
      </c>
      <c r="B5" s="0" t="b">
        <v>1</v>
      </c>
    </row>
    <row customHeight="1" ht="11.25">
      <c r="A6" s="0" t="s">
        <v>2839</v>
      </c>
      <c r="B6" s="0" t="b">
        <v>0</v>
      </c>
    </row>
    <row customHeight="1" ht="11.25">
      <c r="A7" s="0" t="s">
        <v>2840</v>
      </c>
      <c r="B7" s="0" t="b">
        <v>0</v>
      </c>
    </row>
    <row customHeight="1" ht="11.25">
      <c r="A8" s="0" t="s">
        <v>2841</v>
      </c>
      <c r="B8" s="0" t="b">
        <v>0</v>
      </c>
    </row>
    <row customHeight="1" ht="11.25">
      <c r="A9" s="0" t="s">
        <v>2842</v>
      </c>
      <c r="B9" s="0" t="b">
        <v>0</v>
      </c>
    </row>
    <row customHeight="1" ht="11.25">
      <c r="A10" s="0" t="s">
        <v>2843</v>
      </c>
      <c r="B10" s="0" t="b">
        <v>0</v>
      </c>
    </row>
    <row customHeight="1" ht="11.25">
      <c r="A11" s="0" t="s">
        <v>2844</v>
      </c>
      <c r="B11" s="0" t="b">
        <v>1</v>
      </c>
    </row>
    <row customHeight="1" ht="11.25">
      <c r="A12" s="0" t="s">
        <v>2845</v>
      </c>
      <c r="B12" s="0" t="b">
        <v>0</v>
      </c>
    </row>
    <row customHeight="1" ht="11.25">
      <c r="A13" s="0" t="s">
        <v>2846</v>
      </c>
      <c r="B13" s="0" t="b">
        <v>0</v>
      </c>
    </row>
    <row customHeight="1" ht="11.25">
      <c r="A14" s="0" t="s">
        <v>2847</v>
      </c>
      <c r="B14" s="0" t="b">
        <v>0</v>
      </c>
    </row>
    <row customHeight="1" ht="11.25">
      <c r="A15" s="0" t="s">
        <v>2848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477E8-EFF2-9D48-2D78-246DD64330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B5B56-AB2E-8375-F1BA-D7D601B48A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2849</v>
      </c>
      <c r="B1" s="67" t="s">
        <v>2850</v>
      </c>
    </row>
    <row customHeight="1" ht="11.25">
      <c r="A2" s="64" t="s">
        <v>2851</v>
      </c>
      <c r="B2" s="64" t="s">
        <v>2852</v>
      </c>
    </row>
    <row customHeight="1" ht="11.25">
      <c r="A3" s="64" t="s">
        <v>2853</v>
      </c>
      <c r="B3" s="64" t="s">
        <v>2854</v>
      </c>
    </row>
    <row customHeight="1" ht="11.25">
      <c r="A4" s="64" t="s">
        <v>2855</v>
      </c>
      <c r="B4" s="64" t="s">
        <v>2856</v>
      </c>
    </row>
    <row customHeight="1" ht="11.25">
      <c r="A5" s="64" t="s">
        <v>2857</v>
      </c>
      <c r="B5" s="64" t="s">
        <v>2858</v>
      </c>
    </row>
    <row customHeight="1" ht="11.25">
      <c r="A6" s="64" t="s">
        <v>2859</v>
      </c>
      <c r="B6" s="64" t="s">
        <v>2860</v>
      </c>
    </row>
    <row customHeight="1" ht="11.25">
      <c r="A7" s="64" t="s">
        <v>2861</v>
      </c>
      <c r="B7" s="64" t="s">
        <v>2862</v>
      </c>
    </row>
    <row customHeight="1" ht="11.25">
      <c r="A8" s="64" t="s">
        <v>2863</v>
      </c>
      <c r="B8" s="64" t="s">
        <v>2864</v>
      </c>
    </row>
    <row customHeight="1" ht="11.25">
      <c r="A9" s="64" t="s">
        <v>2865</v>
      </c>
      <c r="B9" s="64" t="s">
        <v>2866</v>
      </c>
    </row>
    <row customHeight="1" ht="11.25">
      <c r="A10" s="64" t="s">
        <v>2867</v>
      </c>
      <c r="B10" s="64" t="s">
        <v>2868</v>
      </c>
    </row>
    <row customHeight="1" ht="11.25">
      <c r="A11" s="64" t="s">
        <v>2869</v>
      </c>
      <c r="B11" s="64" t="s">
        <v>2870</v>
      </c>
    </row>
    <row customHeight="1" ht="11.25">
      <c r="A12" s="64" t="s">
        <v>2871</v>
      </c>
      <c r="B12" s="64" t="s">
        <v>2872</v>
      </c>
    </row>
    <row customHeight="1" ht="11.25">
      <c r="A13" s="64" t="s">
        <v>2873</v>
      </c>
      <c r="B13" s="64" t="s">
        <v>2874</v>
      </c>
    </row>
    <row customHeight="1" ht="11.25">
      <c r="A14" s="64" t="s">
        <v>2875</v>
      </c>
      <c r="B14" s="64" t="s">
        <v>2876</v>
      </c>
    </row>
    <row customHeight="1" ht="11.25">
      <c r="A15" s="64" t="s">
        <v>2877</v>
      </c>
      <c r="B15" s="64" t="s">
        <v>2878</v>
      </c>
    </row>
    <row customHeight="1" ht="11.25">
      <c r="A16" s="64" t="s">
        <v>2879</v>
      </c>
      <c r="B16" s="64" t="s">
        <v>2880</v>
      </c>
    </row>
    <row customHeight="1" ht="11.25">
      <c r="A17" s="64" t="s">
        <v>2881</v>
      </c>
      <c r="B17" s="64" t="s">
        <v>2882</v>
      </c>
    </row>
    <row customHeight="1" ht="11.25">
      <c r="A18" s="64" t="s">
        <v>2883</v>
      </c>
      <c r="B18" s="64" t="s">
        <v>2884</v>
      </c>
    </row>
    <row customHeight="1" ht="11.25">
      <c r="A19" s="64" t="s">
        <v>2885</v>
      </c>
      <c r="B19" s="64" t="s">
        <v>2886</v>
      </c>
    </row>
    <row customHeight="1" ht="11.25">
      <c r="A20" s="64" t="s">
        <v>2887</v>
      </c>
      <c r="B20" s="64" t="s">
        <v>2888</v>
      </c>
    </row>
    <row customHeight="1" ht="11.25">
      <c r="A21" s="64" t="s">
        <v>2889</v>
      </c>
      <c r="B21" s="64" t="s">
        <v>2890</v>
      </c>
    </row>
    <row customHeight="1" ht="11.25">
      <c r="A22" s="64" t="s">
        <v>2891</v>
      </c>
      <c r="B22" s="64" t="s">
        <v>2892</v>
      </c>
    </row>
    <row customHeight="1" ht="11.25">
      <c r="A23" s="64" t="s">
        <v>2893</v>
      </c>
      <c r="B23" s="64" t="s">
        <v>2894</v>
      </c>
    </row>
    <row customHeight="1" ht="11.25">
      <c r="A24" s="64" t="s">
        <v>2895</v>
      </c>
      <c r="B24" s="64" t="s">
        <v>2896</v>
      </c>
    </row>
    <row customHeight="1" ht="11.25">
      <c r="A25" s="64" t="s">
        <v>2897</v>
      </c>
      <c r="B25" s="64" t="s">
        <v>2898</v>
      </c>
    </row>
    <row customHeight="1" ht="11.25">
      <c r="A26" s="64" t="s">
        <v>2899</v>
      </c>
      <c r="B26" s="64" t="s">
        <v>2900</v>
      </c>
    </row>
    <row customHeight="1" ht="11.25">
      <c r="A27" s="64" t="s">
        <v>2901</v>
      </c>
      <c r="B27" s="64" t="s">
        <v>2902</v>
      </c>
    </row>
    <row customHeight="1" ht="11.25">
      <c r="A28" s="64" t="s">
        <v>2903</v>
      </c>
      <c r="B28" s="64" t="s">
        <v>2904</v>
      </c>
    </row>
    <row customHeight="1" ht="11.25">
      <c r="A29" s="64" t="s">
        <v>2905</v>
      </c>
      <c r="B29" s="64" t="s">
        <v>2906</v>
      </c>
    </row>
    <row customHeight="1" ht="11.25">
      <c r="A30" s="64" t="s">
        <v>2907</v>
      </c>
      <c r="B30" s="64" t="s">
        <v>2908</v>
      </c>
    </row>
    <row customHeight="1" ht="11.25">
      <c r="A31" s="64" t="s">
        <v>2909</v>
      </c>
      <c r="B31" s="64" t="s">
        <v>2910</v>
      </c>
    </row>
    <row customHeight="1" ht="11.25">
      <c r="A32" s="64" t="s">
        <v>2911</v>
      </c>
      <c r="B32" s="64" t="s">
        <v>2912</v>
      </c>
    </row>
    <row customHeight="1" ht="11.25">
      <c r="A33" s="64" t="s">
        <v>2913</v>
      </c>
      <c r="B33" s="64" t="s">
        <v>2914</v>
      </c>
    </row>
    <row customHeight="1" ht="11.25">
      <c r="A34" s="64" t="s">
        <v>2915</v>
      </c>
      <c r="B34" s="64" t="s">
        <v>2916</v>
      </c>
    </row>
    <row customHeight="1" ht="11.25">
      <c r="A35" s="64" t="s">
        <v>2917</v>
      </c>
      <c r="B35" s="64" t="s">
        <v>2918</v>
      </c>
    </row>
    <row customHeight="1" ht="11.25">
      <c r="A36" s="64" t="s">
        <v>2919</v>
      </c>
      <c r="B36" s="64" t="s">
        <v>2920</v>
      </c>
    </row>
    <row customHeight="1" ht="11.25">
      <c r="A37" s="64" t="s">
        <v>2921</v>
      </c>
      <c r="B37" s="64" t="s">
        <v>2922</v>
      </c>
    </row>
    <row customHeight="1" ht="11.25">
      <c r="A38" s="64" t="s">
        <v>2923</v>
      </c>
      <c r="B38" s="64" t="s">
        <v>2924</v>
      </c>
    </row>
    <row customHeight="1" ht="11.25">
      <c r="A39" s="64" t="s">
        <v>2925</v>
      </c>
      <c r="B39" s="64" t="s">
        <v>2926</v>
      </c>
    </row>
    <row customHeight="1" ht="11.25">
      <c r="A40" s="64" t="s">
        <v>2927</v>
      </c>
      <c r="B40" s="64" t="s">
        <v>2928</v>
      </c>
    </row>
    <row customHeight="1" ht="11.25">
      <c r="A41" s="64" t="s">
        <v>2929</v>
      </c>
      <c r="B41" s="64" t="s">
        <v>2930</v>
      </c>
    </row>
    <row customHeight="1" ht="11.25">
      <c r="A42" s="64" t="s">
        <v>2931</v>
      </c>
      <c r="B42" s="64" t="s">
        <v>2932</v>
      </c>
    </row>
    <row customHeight="1" ht="11.25">
      <c r="A43" s="64" t="s">
        <v>2933</v>
      </c>
      <c r="B43" s="64" t="s">
        <v>2934</v>
      </c>
    </row>
    <row customHeight="1" ht="11.25">
      <c r="A44" s="64" t="s">
        <v>2935</v>
      </c>
      <c r="B44" s="64" t="s">
        <v>2936</v>
      </c>
    </row>
    <row customHeight="1" ht="11.25">
      <c r="A45" s="64" t="s">
        <v>2937</v>
      </c>
      <c r="B45" s="64" t="s">
        <v>2938</v>
      </c>
    </row>
    <row customHeight="1" ht="11.25">
      <c r="A46" s="64" t="s">
        <v>2939</v>
      </c>
      <c r="B46" s="64" t="s">
        <v>2940</v>
      </c>
    </row>
    <row customHeight="1" ht="11.25">
      <c r="A47" s="64" t="s">
        <v>2941</v>
      </c>
      <c r="B47" s="64" t="s">
        <v>2942</v>
      </c>
    </row>
    <row customHeight="1" ht="11.25">
      <c r="A48" s="64" t="s">
        <v>2943</v>
      </c>
      <c r="B48" s="64" t="s">
        <v>2944</v>
      </c>
    </row>
    <row customHeight="1" ht="11.25">
      <c r="A49" s="64" t="s">
        <v>2945</v>
      </c>
      <c r="B49" s="64" t="s">
        <v>2946</v>
      </c>
    </row>
    <row customHeight="1" ht="11.25">
      <c r="A50" s="64" t="s">
        <v>2947</v>
      </c>
      <c r="B50" s="64" t="s">
        <v>2948</v>
      </c>
    </row>
    <row customHeight="1" ht="11.25">
      <c r="A51" s="64" t="s">
        <v>2949</v>
      </c>
      <c r="B51" s="64" t="s">
        <v>2950</v>
      </c>
    </row>
    <row customHeight="1" ht="11.25">
      <c r="A52" s="64" t="s">
        <v>2951</v>
      </c>
      <c r="B52" s="64" t="s">
        <v>2952</v>
      </c>
    </row>
    <row customHeight="1" ht="11.25">
      <c r="A53" s="64" t="s">
        <v>2953</v>
      </c>
      <c r="B53" s="64" t="s">
        <v>2954</v>
      </c>
    </row>
    <row customHeight="1" ht="11.25">
      <c r="A54" s="64" t="s">
        <v>2955</v>
      </c>
      <c r="B54" s="64" t="s">
        <v>2956</v>
      </c>
    </row>
    <row customHeight="1" ht="11.25">
      <c r="A55" s="64" t="s">
        <v>2957</v>
      </c>
      <c r="B55" s="64" t="s">
        <v>2958</v>
      </c>
    </row>
    <row customHeight="1" ht="11.25">
      <c r="A56" s="64" t="s">
        <v>2959</v>
      </c>
      <c r="B56" s="64" t="s">
        <v>2960</v>
      </c>
    </row>
    <row customHeight="1" ht="11.25">
      <c r="A57" s="64" t="s">
        <v>2961</v>
      </c>
      <c r="B57" s="64" t="s">
        <v>2962</v>
      </c>
    </row>
    <row customHeight="1" ht="11.25">
      <c r="A58" s="64" t="s">
        <v>2963</v>
      </c>
      <c r="B58" s="64" t="s">
        <v>2964</v>
      </c>
    </row>
    <row customHeight="1" ht="11.25">
      <c r="A59" s="64" t="s">
        <v>2965</v>
      </c>
      <c r="B59" s="64" t="s">
        <v>2966</v>
      </c>
    </row>
    <row customHeight="1" ht="11.25">
      <c r="A60" s="64" t="s">
        <v>2967</v>
      </c>
      <c r="B60" s="64" t="s">
        <v>2968</v>
      </c>
    </row>
    <row customHeight="1" ht="11.25">
      <c r="A61" s="64"/>
      <c r="B61" s="64" t="s">
        <v>2969</v>
      </c>
    </row>
    <row customHeight="1" ht="11.25">
      <c r="A62" s="64"/>
      <c r="B62" s="64" t="s">
        <v>2970</v>
      </c>
    </row>
    <row customHeight="1" ht="11.25">
      <c r="A63" s="64"/>
      <c r="B63" s="64" t="s">
        <v>2971</v>
      </c>
    </row>
    <row customHeight="1" ht="11.25">
      <c r="A64" s="64"/>
      <c r="B64" s="64" t="s">
        <v>2972</v>
      </c>
    </row>
    <row customHeight="1" ht="11.25">
      <c r="A65" s="64"/>
      <c r="B65" s="64" t="s">
        <v>2973</v>
      </c>
    </row>
    <row customHeight="1" ht="11.25">
      <c r="A66" s="64"/>
      <c r="B66" s="64" t="s">
        <v>2974</v>
      </c>
    </row>
    <row customHeight="1" ht="11.25">
      <c r="A67" s="64"/>
      <c r="B67" s="64" t="s">
        <v>2975</v>
      </c>
    </row>
    <row customHeight="1" ht="11.25">
      <c r="A68" s="64"/>
      <c r="B68" s="64" t="s">
        <v>2976</v>
      </c>
    </row>
    <row customHeight="1" ht="11.25">
      <c r="A69" s="64"/>
      <c r="B69" s="64" t="s">
        <v>2977</v>
      </c>
    </row>
    <row customHeight="1" ht="11.25">
      <c r="A70" s="64"/>
      <c r="B70" s="64" t="s">
        <v>2978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222E8-C2D8-F568-5788-49B784E74E8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2979</v>
      </c>
    </row>
    <row customHeight="1" ht="90">
      <c r="B2" s="94" t="s">
        <v>2980</v>
      </c>
    </row>
    <row customHeight="1" ht="67.5">
      <c r="B3" s="94" t="s">
        <v>2981</v>
      </c>
    </row>
    <row customHeight="1" ht="33.75">
      <c r="B4" s="94" t="s">
        <v>2982</v>
      </c>
    </row>
    <row customHeight="1" ht="11.25">
      <c r="B5" s="94" t="s">
        <v>2983</v>
      </c>
    </row>
    <row customHeight="1" ht="22.5">
      <c r="B6" s="94" t="s">
        <v>2984</v>
      </c>
    </row>
    <row customHeight="1" ht="22.5">
      <c r="B7" s="94" t="s">
        <v>2985</v>
      </c>
    </row>
    <row customHeight="1" ht="22.5">
      <c r="B8" s="94" t="s">
        <v>2986</v>
      </c>
    </row>
    <row customHeight="1" ht="22.5">
      <c r="B9" s="94" t="s">
        <v>2987</v>
      </c>
    </row>
    <row customHeight="1" ht="56.25">
      <c r="B10" s="94" t="s">
        <v>2988</v>
      </c>
    </row>
    <row customHeight="1" ht="12.75">
      <c r="B11" s="159" t="s">
        <v>2989</v>
      </c>
    </row>
    <row customHeight="1" ht="11.25">
      <c r="B12" s="93" t="s">
        <v>2990</v>
      </c>
    </row>
    <row customHeight="1" ht="22.5">
      <c r="B13" s="94" t="s">
        <v>2991</v>
      </c>
    </row>
    <row customHeight="1" ht="67.5">
      <c r="B14" s="94" t="s">
        <v>2992</v>
      </c>
    </row>
    <row customHeight="1" ht="22.5">
      <c r="B15" s="94" t="s">
        <v>2993</v>
      </c>
    </row>
    <row customHeight="1" ht="11.25">
      <c r="B16" s="93" t="s">
        <v>2994</v>
      </c>
      <c r="D16" s="100"/>
    </row>
    <row customHeight="1" ht="33.75">
      <c r="B17" s="94" t="s">
        <v>2995</v>
      </c>
    </row>
    <row customHeight="1" ht="33.75">
      <c r="B18" s="94" t="s">
        <v>2996</v>
      </c>
    </row>
    <row customHeight="1" ht="11.25">
      <c r="B19" s="94" t="s">
        <v>2997</v>
      </c>
    </row>
    <row customHeight="1" ht="33.75">
      <c r="B20" s="94" t="s">
        <v>2998</v>
      </c>
    </row>
    <row customHeight="1" ht="11.25">
      <c r="B21" s="93" t="s">
        <v>2999</v>
      </c>
    </row>
    <row customHeight="1" ht="11.25">
      <c r="B22" s="94" t="s">
        <v>3000</v>
      </c>
    </row>
    <row r="24" customHeight="1" ht="22.5">
      <c r="B24" s="161" t="s">
        <v>3001</v>
      </c>
    </row>
    <row r="26" customHeight="1" ht="11.25">
      <c r="B26" s="93" t="s">
        <v>3002</v>
      </c>
    </row>
    <row customHeight="1" ht="22.5">
      <c r="B27" s="160" t="s">
        <v>399</v>
      </c>
    </row>
    <row customHeight="1" ht="56.25">
      <c r="B28" s="160" t="s">
        <v>3003</v>
      </c>
    </row>
    <row customHeight="1" ht="11.25">
      <c r="B29" s="210" t="s">
        <v>3004</v>
      </c>
    </row>
    <row customHeight="1" ht="22.5">
      <c r="B30" s="160" t="s">
        <v>3005</v>
      </c>
    </row>
    <row r="32" customHeight="1" ht="11.25">
      <c r="A32" s="188"/>
      <c r="B32" s="189" t="s">
        <v>3006</v>
      </c>
    </row>
    <row customHeight="1" ht="14.25">
      <c r="A33" s="190">
        <v>1</v>
      </c>
      <c r="B33" s="191" t="s">
        <v>3007</v>
      </c>
    </row>
    <row customHeight="1" ht="14.25">
      <c r="A34" s="190">
        <v>2</v>
      </c>
      <c r="B34" s="191" t="s">
        <v>3008</v>
      </c>
    </row>
    <row customHeight="1" ht="11.25">
      <c r="B35" s="189" t="s">
        <v>3009</v>
      </c>
    </row>
    <row customHeight="1" ht="11.25">
      <c r="B36" s="191" t="s">
        <v>3010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