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Т-подкл'!$65:$66</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Т-подкл'!$67:$68</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Т-подкл'!$T$64</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Т-подкл'!$48:$61</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Т-подкл'!$46:$63</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Т-подкл'!$47:$62</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Т-подкл'!$BB$65</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<sst xmlns="http://schemas.openxmlformats.org/spreadsheetml/2006/main" count="11506" uniqueCount="2975">
  <si>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</si>
  <si>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</si>
  <si>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</si>
  <si>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</si>
  <si>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</si>
  <si>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</si>
  <si>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</si>
  <si>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</si>
  <si>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</si>
  <si>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</si>
  <si>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</si>
  <si>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</si>
  <si>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</si>
  <si>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26374988</t>
  </si>
  <si>
    <t>Flag_Row_Size</t>
  </si>
  <si>
    <t>Субъект РФ</t>
  </si>
  <si>
    <t>Сахалинская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</si>
  <si>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</si>
  <si>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</si>
  <si>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</si>
  <si>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</si>
  <si>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</si>
  <si>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</si>
  <si>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</si>
  <si>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</si>
  <si>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</si>
  <si>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</si>
  <si>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</si>
  <si>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</si>
  <si>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</si>
  <si>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</si>
  <si>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</si>
  <si>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</si>
  <si>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</si>
  <si>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</si>
  <si>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</si>
  <si>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</si>
  <si>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</si>
  <si>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</si>
  <si>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</si>
  <si>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</si>
  <si>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1-3.25-1020/24</t>
  </si>
  <si>
    <t>Наименование органа регулирования, принявшего решение об утверждении тарифов</t>
  </si>
  <si>
    <t xml:space="preserve">Региональная энергетическая комиссия Сахалинской области </t>
  </si>
  <si>
    <t>Источник официального опубликования решения</t>
  </si>
  <si>
    <t>Официальный интернет-портал правовой информации, официальный сайт Региональной энергетической комиссии Сахалинской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</si>
  <si>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</si>
  <si>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</si>
  <si>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Муниципальное унитарное предприятие "Невельские коммунальные сети"</t>
  </si>
  <si>
    <t>Наименование (описание) обособленного подразделения</t>
  </si>
  <si>
    <t>ИНН</t>
  </si>
  <si>
    <t>6505011534</t>
  </si>
  <si>
    <t>КПП</t>
  </si>
  <si>
    <t>650501001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</si>
  <si>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</si>
  <si>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</si>
  <si>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</si>
  <si>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</si>
  <si>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</si>
  <si>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</si>
  <si>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</si>
  <si>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</si>
  <si>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</si>
  <si>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</si>
  <si>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</si>
  <si>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</si>
  <si>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</si>
  <si>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</si>
  <si>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</si>
  <si>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</si>
  <si>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</si>
  <si>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694740, Сахалинская область, г.Невельск, ул. Советская, д.36</t>
  </si>
  <si>
    <t>Фамилия, имя, отчество руководителя</t>
  </si>
  <si>
    <t>Кан Денис Леонидович</t>
  </si>
  <si>
    <t>Ответственный за заполнение формы</t>
  </si>
  <si>
    <t>Фамилия, имя, отчество</t>
  </si>
  <si>
    <t>Колесникова Людмила Ивановна</t>
  </si>
  <si>
    <t>Должность</t>
  </si>
  <si>
    <t>Начальник ПЭО</t>
  </si>
  <si>
    <t>Контактный телефон</t>
  </si>
  <si>
    <t>8(42436)6-21-31</t>
  </si>
  <si>
    <t>E-mail</t>
  </si>
  <si>
    <t>nevcomsets@mail.ru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</si>
  <si>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</si>
  <si>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</si>
  <si>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</si>
  <si>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</si>
  <si>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</si>
  <si>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</si>
  <si>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</si>
  <si>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</si>
  <si>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</si>
  <si>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</si>
  <si>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</si>
  <si>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</si>
  <si>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</si>
  <si>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</si>
  <si>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</si>
  <si>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</si>
  <si>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</si>
  <si>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t>
  </si>
  <si>
    <t>Невельский городской округ</t>
  </si>
  <si>
    <t>64728000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</si>
  <si>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</si>
  <si>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</si>
  <si>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</si>
  <si>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</si>
  <si>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</si>
  <si>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</si>
  <si>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</si>
  <si>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</si>
  <si>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</si>
  <si>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</si>
  <si>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</si>
  <si>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</si>
  <si>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</si>
  <si>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</si>
  <si>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</si>
  <si>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</si>
  <si>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</si>
  <si>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</si>
  <si>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</si>
  <si>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</si>
  <si>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</si>
  <si>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</si>
  <si>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</si>
  <si>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</si>
  <si>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</si>
  <si>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</si>
  <si>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</si>
  <si>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</si>
  <si>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</si>
  <si>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</si>
  <si>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</si>
  <si>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</si>
  <si>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</si>
  <si>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</si>
  <si>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</si>
  <si>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</si>
  <si>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</si>
  <si>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</si>
  <si>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</si>
  <si>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</si>
  <si>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</si>
  <si>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</si>
  <si>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</si>
  <si>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</si>
  <si>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</si>
  <si>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</si>
  <si>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</si>
  <si>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</si>
  <si>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</si>
  <si>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</si>
  <si>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</si>
  <si>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</si>
  <si>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</si>
  <si>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</si>
  <si>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</si>
  <si>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</si>
  <si>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</si>
  <si>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</si>
  <si>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</si>
  <si>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</si>
  <si>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</si>
  <si>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</si>
  <si>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</si>
  <si>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</si>
  <si>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</si>
  <si>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</si>
  <si>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</si>
  <si>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</si>
  <si>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</si>
  <si>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</si>
  <si>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</si>
  <si>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</si>
  <si>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</si>
  <si>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</si>
  <si>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</si>
  <si>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</si>
  <si>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</si>
  <si>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</si>
  <si>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</si>
  <si>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</si>
  <si>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</si>
  <si>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</si>
  <si>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</si>
  <si>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</si>
  <si>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</si>
  <si>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</si>
  <si>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</si>
  <si>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</si>
  <si>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</si>
  <si>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</si>
  <si>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</si>
  <si>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</si>
  <si>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</si>
  <si>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</si>
  <si>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</si>
  <si>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</si>
  <si>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</si>
  <si>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</si>
  <si>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</si>
  <si>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</si>
  <si>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</si>
  <si>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</si>
  <si>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</si>
  <si>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</si>
  <si>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</si>
  <si>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</si>
  <si>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</si>
  <si>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</si>
  <si>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</si>
  <si>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</si>
  <si>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</si>
  <si>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</si>
  <si>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</si>
  <si>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</si>
  <si>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</si>
  <si>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</si>
  <si>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</si>
  <si>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</si>
  <si>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</si>
  <si>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</si>
  <si>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</si>
  <si>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</si>
  <si>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</si>
  <si>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</si>
  <si>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</si>
  <si>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</si>
  <si>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</si>
  <si>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</si>
  <si>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</si>
  <si>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</si>
  <si>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</si>
  <si>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</si>
  <si>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</si>
  <si>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</si>
  <si>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</si>
  <si>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</si>
  <si>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</si>
  <si>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</si>
  <si>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</si>
  <si>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</si>
  <si>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</si>
  <si>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</si>
  <si>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</si>
  <si>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</si>
  <si>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</si>
  <si>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</si>
  <si>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</si>
  <si>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</si>
  <si>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</si>
  <si>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</si>
  <si>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</si>
  <si>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</si>
  <si>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</si>
  <si>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</si>
  <si>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</si>
  <si>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</si>
  <si>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</si>
  <si>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</si>
  <si>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</si>
  <si>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</si>
  <si>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</si>
  <si>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</si>
  <si>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</si>
  <si>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</si>
  <si>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</si>
  <si>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</si>
  <si>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</si>
  <si>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</si>
  <si>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</si>
  <si>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</si>
  <si>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Тариф на подключение (технологическое подключение) к централизованной система водоотведения</t>
  </si>
  <si>
    <t>"4189714"</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</si>
  <si>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</si>
  <si>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</si>
  <si>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</si>
  <si>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</si>
  <si>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</si>
  <si>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</si>
  <si>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</si>
  <si>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</si>
  <si>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</si>
  <si>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</si>
  <si>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</si>
  <si>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</si>
  <si>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</si>
  <si>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</si>
  <si>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</si>
  <si>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</si>
  <si>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</si>
  <si>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</si>
  <si>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</si>
  <si>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</si>
  <si>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</si>
  <si>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</si>
  <si>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</si>
  <si>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</si>
  <si>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</si>
  <si>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</si>
  <si>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</si>
  <si>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</si>
  <si>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</si>
  <si>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</si>
  <si>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</si>
  <si>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</si>
  <si>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</si>
  <si>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</si>
  <si>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</si>
  <si>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</si>
  <si>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</si>
  <si>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</si>
  <si>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</si>
  <si>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</si>
  <si>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</si>
  <si>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</si>
  <si>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</si>
  <si>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</si>
  <si>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</si>
  <si>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</si>
  <si>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</si>
  <si>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</si>
  <si>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</si>
  <si>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</si>
  <si>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</si>
  <si>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</si>
  <si>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</si>
  <si>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</si>
  <si>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</si>
  <si>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</si>
  <si>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</si>
  <si>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</si>
  <si>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</si>
  <si>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</si>
  <si>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</si>
  <si>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</si>
  <si>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</si>
  <si>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</si>
  <si>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</si>
  <si>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</si>
  <si>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</si>
  <si>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</si>
  <si>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</si>
  <si>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</si>
  <si>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</si>
  <si>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</si>
  <si>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</si>
  <si>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</si>
  <si>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</si>
  <si>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</si>
  <si>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</si>
  <si>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</si>
  <si>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</si>
  <si>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</si>
  <si>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</si>
  <si>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</si>
  <si>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</si>
  <si>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</si>
  <si>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</si>
  <si>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</si>
  <si>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</si>
  <si>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</si>
  <si>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</si>
  <si>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</si>
  <si>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</si>
  <si>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</si>
  <si>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</si>
  <si>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</si>
  <si>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</si>
  <si>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</si>
  <si>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</si>
  <si>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</si>
  <si>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</si>
  <si>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</si>
  <si>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</si>
  <si>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</si>
  <si>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</si>
  <si>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</si>
  <si>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</si>
  <si>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</si>
  <si>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</si>
  <si>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</si>
  <si>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</si>
  <si>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</si>
  <si>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</si>
  <si>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</si>
  <si>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</si>
  <si>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</si>
  <si>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</si>
  <si>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</si>
  <si>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</si>
  <si>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</si>
  <si>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</si>
  <si>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</si>
  <si>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</si>
  <si>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</si>
  <si>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</si>
  <si>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</si>
  <si>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</si>
  <si>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</si>
  <si>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</si>
  <si>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</si>
  <si>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</si>
  <si>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</si>
  <si>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</si>
  <si>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</si>
  <si>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</si>
  <si>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</si>
  <si>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</si>
  <si>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</si>
  <si>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</si>
  <si>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</si>
  <si>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</si>
  <si>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</si>
  <si>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</si>
  <si>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</si>
  <si>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</si>
  <si>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</si>
  <si>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</si>
  <si>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</si>
  <si>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</si>
  <si>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</si>
  <si>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</si>
  <si>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</si>
  <si>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</si>
  <si>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</si>
  <si>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</si>
  <si>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</si>
  <si>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</si>
  <si>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</si>
  <si>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</si>
  <si>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</si>
  <si>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</si>
  <si>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</si>
  <si>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</si>
  <si>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</si>
  <si>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</si>
  <si>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</si>
  <si>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</si>
  <si>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</si>
  <si>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</si>
  <si>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</si>
  <si>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</si>
  <si>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</si>
  <si>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</si>
  <si>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</si>
  <si>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</si>
  <si>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</si>
  <si>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</si>
  <si>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</si>
  <si>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</si>
  <si>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</si>
  <si>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</si>
  <si>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</si>
  <si>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</si>
  <si>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</si>
  <si>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</si>
  <si>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</si>
  <si>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</si>
  <si>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</si>
  <si>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</si>
  <si>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</si>
  <si>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</si>
  <si>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</si>
  <si>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</si>
  <si>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</si>
  <si>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</si>
  <si>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</si>
  <si>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</si>
  <si>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</si>
  <si>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</si>
  <si>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</si>
  <si>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</si>
  <si>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</si>
  <si>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</si>
  <si>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</si>
  <si>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</si>
  <si>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</si>
  <si>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</si>
  <si>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</si>
  <si>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</si>
  <si>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</si>
  <si>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</si>
  <si>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</si>
  <si>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</si>
  <si>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</si>
  <si>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</si>
  <si>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</si>
  <si>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</si>
  <si>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</si>
  <si>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</si>
  <si>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</si>
  <si>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</si>
  <si>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</si>
  <si>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</si>
  <si>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</si>
  <si>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</si>
  <si>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</si>
  <si>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</si>
  <si>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</si>
  <si>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</si>
  <si>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</si>
  <si>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</si>
  <si>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</si>
  <si>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</si>
  <si>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</si>
  <si>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</si>
  <si>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</si>
  <si>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</si>
  <si>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</si>
  <si>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</si>
  <si>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</si>
  <si>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</si>
  <si>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</si>
  <si>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</si>
  <si>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</si>
  <si>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</si>
  <si>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</si>
  <si>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</si>
  <si>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</si>
  <si>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</si>
  <si>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</si>
  <si>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</si>
  <si>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</si>
  <si>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</si>
  <si>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</si>
  <si>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</si>
  <si>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</si>
  <si>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</si>
  <si>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Все заявители</t>
  </si>
  <si>
    <t>Полиэтиленовые трубы, с восстановлением грунтового покрытия</t>
  </si>
  <si>
    <t>×</t>
  </si>
  <si>
    <t xml:space="preserve">Полиэтиленовые трубы, с учетом строительства (восстановления) асфальтобетонного покрытия и благоустройства </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</si>
  <si>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</si>
  <si>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</si>
  <si>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</si>
  <si>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</si>
  <si>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</si>
  <si>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</si>
  <si>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</si>
  <si>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</si>
  <si>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</si>
  <si>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</si>
  <si>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</si>
  <si>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</si>
  <si>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</si>
  <si>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</si>
  <si>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</si>
  <si>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</si>
  <si>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</si>
  <si>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</si>
  <si>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</si>
  <si>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</si>
  <si>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</si>
  <si>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</si>
  <si>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</si>
  <si>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</si>
  <si>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</si>
  <si>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</si>
  <si>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</si>
  <si>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</si>
  <si>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</si>
  <si>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</si>
  <si>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</si>
  <si>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</si>
  <si>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</si>
  <si>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</si>
  <si>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</si>
  <si>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</si>
  <si>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</si>
  <si>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</si>
  <si>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</si>
  <si>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</si>
  <si>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</si>
  <si>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</si>
  <si>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</si>
  <si>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</si>
  <si>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</si>
  <si>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</si>
  <si>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</si>
  <si>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</si>
  <si>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</si>
  <si>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</si>
  <si>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</si>
  <si>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</si>
  <si>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</si>
  <si>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</si>
  <si>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</si>
  <si>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</si>
  <si>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</si>
  <si>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</si>
  <si>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</si>
  <si>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</si>
  <si>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</si>
  <si>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</si>
  <si>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</si>
  <si>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</si>
  <si>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</si>
  <si>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</si>
  <si>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</si>
  <si>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</si>
  <si>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</si>
  <si>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</si>
  <si>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</si>
  <si>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</si>
  <si>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</si>
  <si>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</si>
  <si>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</si>
  <si>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</si>
  <si>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</si>
  <si>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</si>
  <si>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</si>
  <si>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</si>
  <si>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</si>
  <si>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</si>
  <si>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</si>
  <si>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</si>
  <si>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</si>
  <si>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</si>
  <si>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</si>
  <si>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</si>
  <si>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</si>
  <si>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</si>
  <si>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</si>
  <si>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</si>
  <si>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</si>
  <si>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</si>
  <si>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</si>
  <si>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</si>
  <si>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</si>
  <si>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</si>
  <si>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</si>
  <si>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</si>
  <si>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</si>
  <si>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</si>
  <si>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</si>
  <si>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</si>
  <si>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</si>
  <si>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</si>
  <si>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</si>
  <si>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</si>
  <si>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</si>
  <si>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</si>
  <si>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</si>
  <si>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</si>
  <si>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</si>
  <si>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</si>
  <si>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</si>
  <si>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</si>
  <si>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</si>
  <si>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</si>
  <si>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</si>
  <si>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</si>
  <si>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</si>
  <si>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</si>
  <si>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</si>
  <si>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</si>
  <si>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</si>
  <si>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</si>
  <si>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</si>
  <si>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</si>
  <si>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</si>
  <si>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</si>
  <si>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</si>
  <si>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</si>
  <si>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</si>
  <si>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</si>
  <si>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</si>
  <si>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</si>
  <si>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</si>
  <si>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</si>
  <si>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</si>
  <si>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</si>
  <si>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</si>
  <si>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</si>
  <si>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</si>
  <si>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</si>
  <si>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</si>
  <si>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</si>
  <si>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</si>
  <si>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</si>
  <si>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</si>
  <si>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</si>
  <si>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</si>
  <si>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</si>
  <si>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</si>
  <si>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</si>
  <si>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</si>
  <si>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</si>
  <si>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</si>
  <si>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</si>
  <si>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</si>
  <si>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</si>
  <si>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</si>
  <si>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</si>
  <si>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</si>
  <si>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</si>
  <si>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</si>
  <si>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</si>
  <si>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</si>
  <si>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</si>
  <si>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</si>
  <si>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</si>
  <si>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</si>
  <si>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</si>
  <si>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</si>
  <si>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</si>
  <si>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</si>
  <si>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</si>
  <si>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</si>
  <si>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</si>
  <si>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</si>
  <si>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</si>
  <si>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</si>
  <si>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</si>
  <si>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</si>
  <si>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</si>
  <si>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</si>
  <si>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</si>
  <si>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</si>
  <si>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</si>
  <si>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</si>
  <si>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</si>
  <si>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</si>
  <si>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</si>
  <si>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</si>
  <si>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</si>
  <si>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</si>
  <si>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</si>
  <si>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</si>
  <si>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</si>
  <si>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</si>
  <si>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</si>
  <si>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</si>
  <si>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</si>
  <si>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</si>
  <si>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</si>
  <si>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</si>
  <si>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</si>
  <si>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</si>
  <si>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</si>
  <si>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</si>
  <si>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</si>
  <si>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</si>
  <si>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</si>
  <si>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</si>
  <si>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</si>
  <si>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</si>
  <si>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</si>
  <si>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</si>
  <si>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</si>
  <si>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</si>
  <si>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</si>
  <si>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</si>
  <si>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</si>
  <si>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</si>
  <si>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</si>
  <si>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</si>
  <si>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</si>
  <si>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</si>
  <si>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</si>
  <si>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</si>
  <si>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</si>
  <si>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</si>
  <si>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</si>
  <si>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</si>
  <si>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</si>
  <si>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</si>
  <si>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</si>
  <si>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</si>
  <si>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</si>
  <si>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</si>
  <si>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</si>
  <si>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</si>
  <si>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</si>
  <si>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</si>
  <si>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</si>
  <si>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</si>
  <si>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</si>
  <si>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</si>
  <si>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</si>
  <si>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</si>
  <si>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</si>
  <si>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</si>
  <si>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</si>
  <si>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</si>
  <si>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</si>
  <si>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</si>
  <si>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</si>
  <si>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</si>
  <si>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</si>
  <si>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</si>
  <si>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</si>
  <si>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</si>
  <si>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</si>
  <si>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</si>
  <si>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</si>
  <si>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</si>
  <si>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</si>
  <si>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</si>
  <si>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</si>
  <si>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</si>
  <si>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</si>
  <si>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</si>
  <si>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</si>
  <si>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</si>
  <si>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</si>
  <si>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</si>
  <si>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</si>
  <si>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</si>
  <si>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</si>
  <si>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</si>
  <si>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</si>
  <si>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</si>
  <si>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</si>
  <si>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</si>
  <si>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</si>
  <si>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</si>
  <si>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</si>
  <si>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</si>
  <si>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</si>
  <si>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</si>
  <si>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</si>
  <si>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</si>
  <si>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</si>
  <si>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</si>
  <si>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</si>
  <si>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</si>
  <si>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</si>
  <si>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</si>
  <si>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</si>
  <si>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</si>
  <si>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</si>
  <si>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</si>
  <si>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</si>
  <si>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</si>
  <si>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</si>
  <si>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</si>
  <si>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</si>
  <si>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</si>
  <si>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</si>
  <si>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</si>
  <si>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</si>
  <si>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</si>
  <si>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</si>
  <si>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</si>
  <si>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</si>
  <si>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</si>
  <si>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</si>
  <si>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</si>
  <si>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</si>
  <si>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</si>
  <si>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</si>
  <si>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</si>
  <si>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</si>
  <si>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</si>
  <si>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</si>
  <si>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</si>
  <si>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</si>
  <si>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</si>
  <si>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</si>
  <si>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</si>
  <si>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</si>
  <si>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</si>
  <si>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</si>
  <si>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</si>
  <si>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</si>
  <si>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</si>
  <si>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</si>
  <si>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</si>
  <si>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</si>
  <si>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</si>
  <si>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</si>
  <si>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</si>
  <si>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</si>
  <si>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</si>
  <si>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</si>
  <si>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</si>
  <si>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</si>
  <si>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</si>
  <si>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</si>
  <si>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</si>
  <si>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</si>
  <si>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</si>
  <si>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</si>
  <si>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</si>
  <si>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</si>
  <si>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</si>
  <si>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</si>
  <si>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</si>
  <si>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</si>
  <si>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</si>
  <si>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</si>
  <si>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</si>
  <si>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</si>
  <si>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</si>
  <si>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</si>
  <si>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</si>
  <si>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</si>
  <si>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</si>
  <si>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</si>
  <si>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</si>
  <si>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</si>
  <si>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</si>
  <si>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</si>
  <si>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</si>
  <si>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</si>
  <si>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</si>
  <si>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</si>
  <si>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</si>
  <si>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</si>
  <si>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</si>
  <si>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</si>
  <si>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</si>
  <si>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</si>
  <si>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</si>
  <si>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</si>
  <si>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</si>
  <si>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</si>
  <si>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</si>
  <si>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</si>
  <si>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</si>
  <si>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</si>
  <si>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</si>
  <si>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</si>
  <si>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</si>
  <si>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</si>
  <si>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</si>
  <si>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</si>
  <si>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</si>
  <si>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</si>
  <si>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</si>
  <si>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</si>
  <si>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</si>
  <si>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</si>
  <si>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</si>
  <si>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</si>
  <si>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</si>
  <si>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</si>
  <si>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</si>
  <si>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</si>
  <si>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</si>
  <si>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</si>
  <si>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</si>
  <si>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</si>
  <si>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</si>
  <si>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</si>
  <si>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</si>
  <si>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</si>
  <si>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</si>
  <si>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</si>
  <si>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</si>
  <si>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</si>
  <si>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</si>
  <si>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</si>
  <si>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</si>
  <si>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</si>
  <si>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</si>
  <si>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</si>
  <si>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</si>
  <si>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</si>
  <si>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</si>
  <si>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</si>
  <si>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</si>
  <si>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</si>
  <si>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</si>
  <si>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</si>
  <si>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</si>
  <si>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</si>
  <si>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</si>
  <si>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</si>
  <si>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</si>
  <si>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</si>
  <si>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</si>
  <si>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</si>
  <si>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</si>
  <si>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</si>
  <si>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</si>
  <si>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</si>
  <si>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</si>
  <si>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</si>
  <si>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</si>
  <si>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</si>
  <si>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</si>
  <si>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</si>
  <si>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</si>
  <si>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</si>
  <si>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</si>
  <si>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</si>
  <si>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</si>
  <si>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</si>
  <si>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</si>
  <si>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</si>
  <si>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</si>
  <si>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</si>
  <si>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</si>
  <si>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</si>
  <si>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</si>
  <si>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</si>
  <si>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</si>
  <si>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</si>
  <si>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</si>
  <si>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</si>
  <si>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</si>
  <si>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</si>
  <si>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</si>
  <si>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</si>
  <si>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</si>
  <si>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</si>
  <si>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</si>
  <si>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</si>
  <si>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</si>
  <si>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</si>
  <si>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</si>
  <si>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</si>
  <si>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</si>
  <si>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</si>
  <si>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</si>
  <si>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</si>
  <si>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</si>
  <si>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</si>
  <si>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</si>
  <si>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</si>
  <si>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</si>
  <si>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</si>
  <si>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</si>
  <si>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</si>
  <si>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</si>
  <si>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</si>
  <si>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</si>
  <si>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</si>
  <si>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</si>
  <si>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</si>
  <si>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</si>
  <si>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</si>
  <si>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</si>
  <si>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</si>
  <si>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</si>
  <si>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</si>
  <si>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</si>
  <si>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</si>
  <si>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</si>
  <si>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</si>
  <si>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</si>
  <si>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</si>
  <si>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</si>
  <si>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</si>
  <si>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</si>
  <si>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</si>
  <si>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</si>
  <si>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</si>
  <si>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</si>
  <si>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</si>
  <si>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</si>
  <si>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</si>
  <si>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</si>
  <si>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</si>
  <si>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</si>
  <si>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</si>
  <si>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</si>
  <si>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</si>
  <si>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</si>
  <si>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</si>
  <si>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</si>
  <si>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</si>
  <si>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</si>
  <si>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</si>
  <si>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</si>
  <si>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</si>
  <si>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</si>
  <si>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</si>
  <si>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</si>
  <si>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</si>
  <si>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</si>
  <si>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</si>
  <si>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</si>
  <si>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</si>
  <si>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</si>
  <si>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</si>
  <si>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</si>
  <si>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</si>
  <si>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</si>
  <si>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</si>
  <si>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</si>
  <si>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</si>
  <si>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</si>
  <si>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</si>
  <si>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</si>
  <si>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</si>
  <si>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</si>
  <si>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</si>
  <si>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</si>
  <si>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</si>
  <si>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</si>
  <si>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</si>
  <si>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</si>
  <si>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</si>
  <si>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</si>
  <si>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</si>
  <si>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</si>
  <si>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</si>
  <si>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</si>
  <si>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</si>
  <si>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</si>
  <si>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</si>
  <si>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</si>
  <si>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</si>
  <si>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</si>
  <si>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</si>
  <si>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</si>
  <si>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</si>
  <si>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</si>
  <si>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</si>
  <si>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</si>
  <si>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</si>
  <si>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</si>
  <si>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</si>
  <si>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</si>
  <si>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</si>
  <si>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</si>
  <si>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</si>
  <si>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</si>
  <si>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</si>
  <si>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</si>
  <si>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</si>
  <si>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</si>
  <si>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</si>
  <si>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</si>
  <si>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</si>
  <si>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</si>
  <si>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</si>
  <si>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</si>
  <si>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</si>
  <si>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</si>
  <si>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</si>
  <si>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</si>
  <si>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</si>
  <si>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</si>
  <si>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МУП "Невельские коммунальные сети" nevelsk-ks.ru в сети интернет</t>
  </si>
  <si>
    <t>https://portal.eias.ru/Portal/DownloadPage.aspx?type=12&amp;guid=bee8512f-f857-4094-b71d-1b8e50876838</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</si>
  <si>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</si>
  <si>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https://portal.eias.ru/Portal/DownloadPage.aspx?type=12&amp;guid=302bcaf5-f469-405c-8ce8-6b3e6b7b578f</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</si>
  <si>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</si>
  <si>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</si>
  <si>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</si>
  <si>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8(42436)6-15-44</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</si>
  <si>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</si>
  <si>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</si>
  <si>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694740, Сахалинская область, г.Невельск, ул.Советская 36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</si>
  <si>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</si>
  <si>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08:30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</si>
  <si>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</si>
  <si>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</si>
  <si>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</si>
  <si>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</si>
  <si>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</si>
  <si>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</si>
  <si>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</si>
  <si>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</si>
  <si>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</si>
  <si>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</si>
  <si>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</si>
  <si>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</si>
  <si>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</si>
  <si>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</si>
  <si>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</si>
  <si>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</si>
  <si>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</si>
  <si>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</si>
  <si>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</si>
  <si>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</si>
  <si>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</si>
  <si>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</si>
  <si>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</si>
  <si>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</si>
  <si>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</si>
  <si>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</si>
  <si>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</si>
  <si>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</si>
  <si>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</si>
  <si>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</si>
  <si>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</si>
  <si>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</si>
  <si>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</si>
  <si>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</si>
  <si>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</si>
  <si>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</si>
  <si>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</si>
  <si>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</si>
  <si>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</si>
  <si>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</si>
  <si>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</si>
  <si>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</si>
  <si>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</si>
  <si>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</si>
  <si>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</si>
  <si>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</si>
  <si>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</si>
  <si>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</si>
  <si>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</si>
  <si>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</si>
  <si>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</si>
  <si>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</si>
  <si>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</si>
  <si>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</si>
  <si>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</si>
  <si>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</si>
  <si>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</si>
  <si>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</si>
  <si>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</si>
  <si>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</si>
  <si>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</si>
  <si>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</si>
  <si>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</si>
  <si>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</si>
  <si>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</si>
  <si>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</si>
  <si>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</si>
  <si>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</si>
  <si>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</si>
  <si>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</si>
  <si>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</si>
  <si>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</si>
  <si>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</si>
  <si>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</si>
  <si>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</si>
  <si>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</si>
  <si>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</si>
  <si>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</si>
  <si>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</si>
  <si>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</si>
  <si>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</si>
  <si>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</si>
  <si>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</si>
  <si>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</si>
  <si>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</si>
  <si>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</si>
  <si>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</si>
  <si>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</si>
  <si>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</si>
  <si>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</si>
  <si>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</si>
  <si>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</si>
  <si>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</si>
  <si>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</si>
  <si>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</si>
  <si>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</si>
  <si>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</si>
  <si>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</si>
  <si>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</si>
  <si>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</si>
  <si>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</si>
  <si>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</si>
  <si>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</si>
  <si>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</si>
  <si>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</si>
  <si>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</si>
  <si>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</si>
  <si>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</si>
  <si>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</si>
  <si>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</si>
  <si>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</si>
  <si>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</si>
  <si>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</si>
  <si>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</si>
  <si>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</si>
  <si>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</si>
  <si>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</si>
  <si>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</si>
  <si>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</si>
  <si>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</si>
  <si>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</si>
  <si>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</si>
  <si>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</si>
  <si>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</si>
  <si>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</si>
  <si>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</si>
  <si>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</si>
  <si>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</si>
  <si>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</si>
  <si>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</si>
  <si>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</si>
  <si>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</si>
  <si>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</si>
  <si>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</si>
  <si>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</si>
  <si>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</si>
  <si>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</si>
  <si>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</si>
  <si>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</si>
  <si>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</si>
  <si>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</si>
  <si>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</si>
  <si>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</si>
  <si>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</si>
  <si>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</si>
  <si>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</si>
  <si>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</si>
  <si>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</si>
  <si>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</si>
  <si>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</si>
  <si>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</si>
  <si>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</si>
  <si>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</si>
  <si>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</si>
  <si>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</si>
  <si>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</si>
  <si>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</si>
  <si>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</si>
  <si>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</si>
  <si>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</si>
  <si>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</si>
  <si>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</si>
  <si>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</si>
  <si>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</si>
  <si>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</si>
  <si>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</si>
  <si>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</si>
  <si>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</si>
  <si>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</si>
  <si>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</si>
  <si>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</si>
  <si>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</si>
  <si>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</si>
  <si>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</si>
  <si>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</si>
  <si>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</si>
  <si>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</si>
  <si>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</si>
  <si>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</si>
  <si>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</si>
  <si>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</si>
  <si>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</si>
  <si>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</si>
  <si>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</si>
  <si>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</si>
  <si>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</si>
  <si>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</si>
  <si>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</si>
  <si>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</si>
  <si>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</si>
  <si>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</si>
  <si>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</si>
  <si>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</si>
  <si>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</si>
  <si>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</si>
  <si>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</si>
  <si>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</si>
  <si>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</si>
  <si>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</si>
  <si>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</si>
  <si>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</si>
  <si>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</si>
  <si>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</si>
  <si>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</si>
  <si>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</si>
  <si>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</si>
  <si>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</si>
  <si>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</si>
  <si>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</si>
  <si>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</si>
  <si>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</si>
  <si>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</si>
  <si>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</si>
  <si>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</si>
  <si>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</si>
  <si>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</si>
  <si>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</si>
  <si>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</si>
  <si>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</si>
  <si>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</si>
  <si>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</si>
  <si>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</si>
  <si>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</si>
  <si>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</si>
  <si>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</si>
  <si>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</si>
  <si>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</si>
  <si>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</si>
  <si>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</si>
  <si>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</si>
  <si>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</si>
  <si>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</si>
  <si>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</si>
  <si>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</si>
  <si>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</si>
  <si>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</si>
  <si>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</si>
  <si>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</si>
  <si>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</si>
  <si>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</si>
  <si>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</si>
  <si>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</si>
  <si>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</si>
  <si>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</si>
  <si>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</si>
  <si>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</si>
  <si>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</si>
  <si>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</si>
  <si>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</si>
  <si>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</si>
  <si>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</si>
  <si>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</si>
  <si>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</si>
  <si>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</si>
  <si>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</si>
  <si>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</si>
  <si>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</si>
  <si>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</si>
  <si>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</si>
  <si>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</si>
  <si>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</si>
  <si>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</si>
  <si>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</si>
  <si>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</si>
  <si>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</si>
  <si>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</si>
  <si>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</si>
  <si>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</si>
  <si>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</si>
  <si>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</si>
  <si>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</si>
  <si>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</si>
  <si>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</si>
  <si>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</si>
  <si>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</si>
  <si>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</si>
  <si>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</si>
  <si>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</si>
  <si>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</si>
  <si>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</si>
  <si>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</si>
  <si>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</si>
  <si>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</si>
  <si>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</si>
  <si>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</si>
  <si>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</si>
  <si>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</si>
  <si>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</si>
  <si>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</si>
  <si>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</si>
  <si>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</si>
  <si>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</si>
  <si>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</si>
  <si>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</si>
  <si>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</si>
  <si>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</si>
  <si>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</si>
  <si>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</si>
  <si>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</si>
  <si>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</si>
  <si>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</si>
  <si>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</si>
  <si>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</si>
  <si>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</si>
  <si>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</si>
  <si>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</si>
  <si>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</si>
  <si>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</si>
  <si>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</si>
  <si>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</si>
  <si>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</si>
  <si>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</si>
  <si>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</si>
  <si>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</si>
  <si>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</si>
  <si>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</si>
  <si>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</si>
  <si>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</si>
  <si>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</si>
  <si>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</si>
  <si>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</si>
  <si>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</si>
  <si>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</si>
  <si>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</si>
  <si>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</si>
  <si>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</si>
  <si>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</si>
  <si>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</si>
  <si>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</si>
  <si>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</si>
  <si>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</si>
  <si>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</si>
  <si>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</si>
  <si>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</si>
  <si>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</si>
  <si>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</si>
  <si>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</si>
  <si>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</si>
  <si>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</si>
  <si>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</si>
  <si>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</si>
  <si>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</si>
  <si>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</si>
  <si>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</si>
  <si>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</si>
  <si>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</si>
  <si>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</si>
  <si>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</si>
  <si>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</si>
  <si>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</si>
  <si>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</si>
  <si>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</si>
  <si>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</si>
  <si>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</si>
  <si>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</si>
  <si>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</si>
  <si>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</si>
  <si>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</si>
  <si>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</si>
  <si>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</si>
  <si>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</si>
  <si>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</si>
  <si>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</si>
  <si>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</si>
  <si>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</si>
  <si>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</si>
  <si>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</si>
  <si>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</si>
  <si>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</si>
  <si>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</si>
  <si>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</si>
  <si>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</si>
  <si>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</si>
  <si>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</si>
  <si>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</si>
  <si>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</si>
  <si>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</si>
  <si>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</si>
  <si>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</si>
  <si>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</si>
  <si>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</si>
  <si>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</si>
  <si>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</si>
  <si>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</si>
  <si>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</si>
  <si>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</si>
  <si>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</si>
  <si>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</si>
  <si>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</si>
  <si>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</si>
  <si>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</si>
  <si>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</si>
  <si>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</si>
  <si>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</si>
  <si>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</si>
  <si>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</si>
  <si>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</si>
  <si>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</si>
  <si>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</si>
  <si>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</si>
  <si>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</si>
  <si>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</si>
  <si>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</si>
  <si>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</si>
  <si>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</si>
  <si>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</si>
  <si>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</si>
  <si>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</si>
  <si>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</si>
  <si>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</si>
  <si>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</si>
  <si>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</si>
  <si>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</si>
  <si>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</si>
  <si>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</si>
  <si>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</si>
  <si>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</si>
  <si>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</si>
  <si>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</si>
  <si>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</si>
  <si>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</si>
  <si>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</si>
  <si>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</si>
  <si>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</si>
  <si>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</si>
  <si>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</si>
  <si>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</si>
  <si>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</si>
  <si>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</si>
  <si>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</si>
  <si>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</si>
  <si>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</si>
  <si>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</si>
  <si>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</si>
  <si>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</si>
  <si>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</si>
  <si>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</si>
  <si>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</si>
  <si>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</si>
  <si>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</si>
  <si>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</si>
  <si>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</si>
  <si>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</si>
  <si>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</si>
  <si>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</si>
  <si>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</si>
  <si>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</si>
  <si>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</si>
  <si>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</si>
  <si>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</si>
  <si>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</si>
  <si>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</si>
  <si>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</si>
  <si>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</si>
  <si>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</si>
  <si>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</si>
  <si>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</si>
  <si>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</si>
  <si>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</si>
  <si>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</si>
  <si>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</si>
  <si>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</si>
  <si>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</si>
  <si>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</si>
  <si>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</si>
  <si>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</si>
  <si>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</si>
  <si>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</si>
  <si>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</si>
  <si>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</si>
  <si>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</si>
  <si>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</si>
  <si>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</si>
  <si>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</si>
  <si>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</si>
  <si>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</si>
  <si>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</si>
  <si>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</si>
  <si>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</si>
  <si>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</si>
  <si>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</si>
  <si>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</si>
  <si>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</si>
  <si>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</si>
  <si>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</si>
  <si>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</si>
  <si>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</si>
  <si>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</si>
  <si>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</si>
  <si>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</si>
  <si>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</si>
  <si>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</si>
  <si>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</si>
  <si>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</si>
  <si>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</si>
  <si>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</si>
  <si>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</si>
  <si>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</si>
  <si>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</si>
  <si>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</si>
  <si>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</si>
  <si>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</si>
  <si>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</si>
  <si>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</si>
  <si>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</si>
  <si>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</si>
  <si>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</si>
  <si>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</si>
  <si>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</si>
  <si>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</si>
  <si>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</si>
  <si>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</si>
  <si>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</si>
  <si>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</si>
  <si>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</si>
  <si>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</si>
  <si>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</si>
  <si>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</si>
  <si>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</si>
  <si>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</si>
  <si>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</si>
  <si>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</si>
  <si>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</si>
  <si>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</si>
  <si>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</si>
  <si>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</si>
  <si>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</si>
  <si>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</si>
  <si>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</si>
  <si>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</si>
  <si>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</si>
  <si>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</si>
  <si>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</si>
  <si>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</si>
  <si>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</si>
  <si>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</si>
  <si>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</si>
  <si>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</si>
  <si>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</si>
  <si>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</si>
  <si>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</si>
  <si>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</si>
  <si>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</si>
  <si>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</si>
  <si>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</si>
  <si>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</si>
  <si>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</si>
  <si>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</si>
  <si>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</si>
  <si>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</si>
  <si>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</si>
  <si>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</si>
  <si>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</si>
  <si>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</si>
  <si>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</si>
  <si>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</si>
  <si>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</si>
  <si>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</si>
  <si>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</si>
  <si>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</si>
  <si>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</si>
  <si>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</si>
  <si>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</si>
  <si>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</si>
  <si>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</si>
  <si>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</si>
  <si>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</si>
  <si>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</si>
  <si>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</si>
  <si>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</si>
  <si>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</si>
  <si>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</si>
  <si>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</si>
  <si>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</si>
  <si>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</si>
  <si>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</si>
  <si>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</si>
  <si>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</si>
  <si>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</si>
  <si>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</si>
  <si>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</si>
  <si>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</si>
  <si>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</si>
  <si>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</si>
  <si>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</si>
  <si>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</si>
  <si>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</si>
  <si>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</si>
  <si>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</si>
  <si>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</si>
  <si>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</si>
  <si>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</si>
  <si>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</si>
  <si>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</si>
  <si>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</si>
  <si>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</si>
  <si>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</si>
  <si>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</si>
  <si>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</si>
  <si>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</si>
  <si>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</si>
  <si>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</si>
  <si>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</si>
  <si>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</si>
  <si>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</si>
  <si>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</si>
  <si>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</si>
  <si>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</si>
  <si>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</si>
  <si>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</si>
  <si>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</si>
  <si>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</si>
  <si>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</si>
  <si>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</si>
  <si>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</si>
  <si>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</si>
  <si>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</si>
  <si>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</si>
  <si>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</si>
  <si>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</si>
  <si>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</si>
  <si>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</si>
  <si>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</si>
  <si>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</si>
  <si>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</si>
  <si>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</si>
  <si>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</si>
  <si>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</si>
  <si>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</si>
  <si>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</si>
  <si>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</si>
  <si>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</si>
  <si>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</si>
  <si>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</si>
  <si>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</si>
  <si>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</si>
  <si>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</si>
  <si>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</si>
  <si>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</si>
  <si>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</si>
  <si>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</si>
  <si>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</si>
  <si>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</si>
  <si>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</si>
  <si>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</si>
  <si>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</si>
  <si>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</si>
  <si>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</si>
  <si>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</si>
  <si>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</si>
  <si>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</si>
  <si>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</si>
  <si>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</si>
  <si>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</si>
  <si>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</si>
  <si>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</si>
  <si>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</si>
  <si>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</si>
  <si>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</si>
  <si>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</si>
  <si>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</si>
  <si>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</si>
  <si>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</si>
  <si>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</si>
  <si>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</si>
  <si>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</si>
  <si>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</si>
  <si>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</si>
  <si>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</si>
  <si>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</si>
  <si>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</si>
  <si>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</si>
  <si>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</si>
  <si>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</si>
  <si>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</si>
  <si>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</si>
  <si>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</si>
  <si>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</si>
  <si>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</si>
  <si>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</si>
  <si>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</si>
  <si>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</si>
  <si>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</si>
  <si>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</si>
  <si>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</si>
  <si>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</si>
  <si>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</si>
  <si>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</si>
  <si>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</si>
  <si>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</si>
  <si>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</si>
  <si>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</si>
  <si>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</si>
  <si>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</si>
  <si>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</si>
  <si>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</si>
  <si>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</si>
  <si>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</si>
  <si>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</si>
  <si>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</si>
  <si>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</si>
  <si>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</si>
  <si>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</si>
  <si>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</si>
  <si>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</si>
  <si>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</si>
  <si>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</si>
  <si>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</si>
  <si>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</si>
  <si>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</si>
  <si>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</si>
  <si>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</si>
  <si>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</si>
  <si>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</si>
  <si>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</si>
  <si>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</si>
  <si>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</si>
  <si>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</si>
  <si>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</si>
  <si>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</si>
  <si>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</si>
  <si>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</si>
  <si>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</si>
  <si>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</si>
  <si>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</si>
  <si>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</si>
  <si>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</si>
  <si>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</si>
  <si>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</si>
  <si>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</si>
  <si>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</si>
  <si>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</si>
  <si>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</si>
  <si>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</si>
  <si>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</si>
  <si>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</si>
  <si>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</si>
  <si>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</si>
  <si>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</si>
  <si>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</si>
  <si>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</si>
  <si>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</si>
  <si>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</si>
  <si>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</si>
  <si>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</si>
  <si>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</si>
  <si>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</si>
  <si>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</si>
  <si>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</si>
  <si>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</si>
  <si>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</si>
  <si>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</si>
  <si>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</si>
  <si>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</si>
  <si>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</si>
  <si>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</si>
  <si>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</si>
  <si>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</si>
  <si>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</si>
  <si>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</si>
  <si>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</si>
  <si>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</si>
  <si>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</si>
  <si>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</si>
  <si>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</si>
  <si>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</si>
  <si>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</si>
  <si>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</si>
  <si>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</si>
  <si>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</si>
  <si>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</si>
  <si>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</si>
  <si>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</si>
  <si>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</si>
  <si>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</si>
  <si>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</si>
  <si>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</si>
  <si>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</si>
  <si>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</si>
  <si>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</si>
  <si>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</si>
  <si>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</si>
  <si>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</si>
  <si>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</si>
  <si>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</si>
  <si>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</si>
  <si>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</si>
  <si>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</si>
  <si>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</si>
  <si>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</si>
  <si>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</si>
  <si>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</si>
  <si>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</si>
  <si>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</si>
  <si>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</si>
  <si>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</si>
  <si>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</si>
  <si>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</si>
  <si>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</si>
  <si>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</si>
  <si>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</si>
  <si>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</si>
  <si>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</si>
  <si>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</si>
  <si>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</si>
  <si>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</si>
  <si>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</si>
  <si>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</si>
  <si>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</si>
  <si>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</si>
  <si>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</si>
  <si>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</si>
  <si>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</si>
  <si>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</si>
  <si>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</si>
  <si>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</si>
  <si>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</si>
  <si>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</si>
  <si>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</si>
  <si>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</si>
  <si>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</si>
  <si>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</si>
  <si>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</si>
  <si>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</si>
  <si>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</si>
  <si>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</si>
  <si>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</si>
  <si>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</si>
  <si>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</si>
  <si>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</si>
  <si>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</si>
  <si>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</si>
  <si>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</si>
  <si>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</si>
  <si>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</si>
  <si>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</si>
  <si>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</si>
  <si>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</si>
  <si>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</si>
  <si>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</si>
  <si>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</si>
  <si>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</si>
  <si>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</si>
  <si>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</si>
  <si>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</si>
  <si>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</si>
  <si>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</si>
  <si>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</si>
  <si>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</si>
  <si>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</si>
  <si>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</si>
  <si>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</si>
  <si>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</si>
  <si>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</si>
  <si>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</si>
  <si>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</si>
  <si>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</si>
  <si>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</si>
  <si>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</si>
  <si>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</si>
  <si>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</si>
  <si>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</si>
  <si>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</si>
  <si>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</si>
  <si>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</si>
  <si>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</si>
  <si>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</si>
  <si>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</si>
  <si>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</si>
  <si>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</si>
  <si>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</si>
  <si>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</si>
  <si>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</si>
  <si>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</si>
  <si>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</si>
  <si>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</si>
  <si>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</si>
  <si>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</si>
  <si>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</si>
  <si>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</si>
  <si>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</si>
  <si>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</si>
  <si>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</si>
  <si>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</si>
  <si>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</si>
  <si>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</si>
  <si>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</si>
  <si>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</si>
  <si>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</si>
  <si>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</si>
  <si>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</si>
  <si>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</si>
  <si>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</si>
  <si>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</si>
  <si>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</si>
  <si>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</si>
  <si>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</si>
  <si>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</si>
  <si>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</si>
  <si>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</si>
  <si>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</si>
  <si>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</si>
  <si>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</si>
  <si>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</si>
  <si>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</si>
  <si>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</si>
  <si>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</si>
  <si>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</si>
  <si>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</si>
  <si>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</si>
  <si>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</si>
  <si>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</si>
  <si>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</si>
  <si>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</si>
  <si>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</si>
  <si>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</si>
  <si>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</si>
  <si>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</si>
  <si>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</si>
  <si>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</si>
  <si>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</si>
  <si>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</si>
  <si>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</si>
  <si>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</si>
  <si>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</si>
  <si>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</si>
  <si>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</si>
  <si>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</si>
  <si>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</si>
  <si>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</si>
  <si>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</si>
  <si>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</si>
  <si>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</si>
  <si>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</si>
  <si>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</si>
  <si>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</si>
  <si>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</si>
  <si>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</si>
  <si>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</si>
  <si>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</si>
  <si>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</si>
  <si>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</si>
  <si>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</si>
  <si>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</si>
  <si>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</si>
  <si>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</si>
  <si>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</si>
  <si>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</si>
  <si>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</si>
  <si>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</si>
  <si>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</si>
  <si>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</si>
  <si>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</si>
  <si>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</si>
  <si>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</si>
  <si>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</si>
  <si>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</si>
  <si>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</si>
  <si>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</si>
  <si>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</si>
  <si>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</si>
  <si>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</si>
  <si>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</si>
  <si>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</si>
  <si>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</si>
  <si>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</si>
  <si>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</si>
  <si>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</si>
  <si>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</si>
  <si>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</si>
  <si>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</si>
  <si>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</si>
  <si>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</si>
  <si>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</si>
  <si>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</si>
  <si>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</si>
  <si>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</si>
  <si>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</si>
  <si>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</si>
  <si>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</si>
  <si>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</si>
  <si>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</si>
  <si>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</si>
  <si>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</si>
  <si>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</si>
  <si>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</si>
  <si>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</si>
  <si>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</si>
  <si>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</si>
  <si>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</si>
  <si>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</si>
  <si>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</si>
  <si>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</si>
  <si>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</si>
  <si>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</si>
  <si>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</si>
  <si>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</si>
  <si>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</si>
  <si>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</si>
  <si>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</si>
  <si>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</si>
  <si>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</si>
  <si>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</si>
  <si>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</si>
  <si>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</si>
  <si>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</si>
  <si>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</si>
  <si>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</si>
  <si>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</si>
  <si>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</si>
  <si>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</si>
  <si>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</si>
  <si>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</si>
  <si>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</si>
  <si>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</si>
  <si>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</si>
  <si>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</si>
  <si>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</si>
  <si>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</si>
  <si>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</si>
  <si>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</si>
  <si>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</si>
  <si>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</si>
  <si>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</si>
  <si>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</si>
  <si>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</si>
  <si>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</si>
  <si>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</si>
  <si>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</si>
  <si>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</si>
  <si>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</si>
  <si>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</si>
  <si>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</si>
  <si>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</si>
  <si>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</si>
  <si>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</si>
  <si>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</si>
  <si>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</si>
  <si>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</si>
  <si>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</si>
  <si>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</si>
  <si>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</si>
  <si>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</si>
  <si>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</si>
  <si>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</si>
  <si>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</si>
  <si>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</si>
  <si>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</si>
  <si>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</si>
  <si>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</si>
  <si>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</si>
  <si>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</si>
  <si>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</si>
  <si>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</si>
  <si>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</si>
  <si>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</si>
  <si>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</si>
  <si>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</si>
  <si>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</si>
  <si>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</si>
  <si>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</si>
  <si>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</si>
  <si>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</si>
  <si>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</si>
  <si>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</si>
  <si>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</si>
  <si>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</si>
  <si>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</si>
  <si>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</si>
  <si>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</si>
  <si>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</si>
  <si>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</si>
  <si>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</si>
  <si>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</si>
  <si>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</si>
  <si>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</si>
  <si>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</si>
  <si>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</si>
  <si>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</si>
  <si>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</si>
  <si>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</si>
  <si>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</si>
  <si>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</si>
  <si>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</si>
  <si>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</si>
  <si>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</si>
  <si>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</si>
  <si>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</si>
  <si>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</si>
  <si>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</si>
  <si>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</si>
  <si>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</si>
  <si>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</si>
  <si>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</si>
  <si>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</si>
  <si>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</si>
  <si>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</si>
  <si>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</si>
  <si>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</si>
  <si>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</si>
  <si>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</si>
  <si>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</si>
  <si>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</si>
  <si>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</si>
  <si>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2669</t>
  </si>
  <si>
    <t>28157504</t>
  </si>
  <si>
    <t>АО "Аэропорт Южно-Сахалинск"</t>
  </si>
  <si>
    <t>6501255385</t>
  </si>
  <si>
    <t>650101001</t>
  </si>
  <si>
    <t>30335229</t>
  </si>
  <si>
    <t>АО "ГУ ЖКХ"</t>
  </si>
  <si>
    <t>5116000922</t>
  </si>
  <si>
    <t>770401001</t>
  </si>
  <si>
    <t>31766867</t>
  </si>
  <si>
    <t>АО "Ногликский Дорожник"</t>
  </si>
  <si>
    <t>6500019956</t>
  </si>
  <si>
    <t>650001001</t>
  </si>
  <si>
    <t>31766861</t>
  </si>
  <si>
    <t>АО "Тымовское ДРСУ"</t>
  </si>
  <si>
    <t>6500019970</t>
  </si>
  <si>
    <t>26463482</t>
  </si>
  <si>
    <t>Акционерное общество "Корсаковский морской торговый порт"</t>
  </si>
  <si>
    <t>6504020825</t>
  </si>
  <si>
    <t>650401001</t>
  </si>
  <si>
    <t>26318775</t>
  </si>
  <si>
    <t>Акционерное общество "Ногликская газовая электрическая станция"</t>
  </si>
  <si>
    <t>6513012267</t>
  </si>
  <si>
    <t>651301001</t>
  </si>
  <si>
    <t>26318776</t>
  </si>
  <si>
    <t>Акционерное общество "Охинская ТЭЦ"</t>
  </si>
  <si>
    <t>6506000623</t>
  </si>
  <si>
    <t>650601001</t>
  </si>
  <si>
    <t>26374973</t>
  </si>
  <si>
    <t>Акционерное общество "Сахалинская коммунальная компания"</t>
  </si>
  <si>
    <t>6501157613</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</si>
  <si>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</si>
  <si>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</si>
  <si>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</si>
  <si>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</si>
  <si>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31258976</t>
  </si>
  <si>
    <t>ЗАО "ТМС"</t>
  </si>
  <si>
    <t>6501086634</t>
  </si>
  <si>
    <t>31432272</t>
  </si>
  <si>
    <t>МКП "ЖКХ" УГО</t>
  </si>
  <si>
    <t>6508010419</t>
  </si>
  <si>
    <t>650801001</t>
  </si>
  <si>
    <t>31194807</t>
  </si>
  <si>
    <t>МКП "Шахтерское коммунальное хозяйство"</t>
  </si>
  <si>
    <t>6508010458</t>
  </si>
  <si>
    <t>26318768</t>
  </si>
  <si>
    <t>МП "Тепло-электросистемы Северо-Курильского городского округа"</t>
  </si>
  <si>
    <t>6515002120</t>
  </si>
  <si>
    <t>651501001</t>
  </si>
  <si>
    <t>26375020</t>
  </si>
  <si>
    <t>МУП "Водоканал"</t>
  </si>
  <si>
    <t>6513000783</t>
  </si>
  <si>
    <t>31337977</t>
  </si>
  <si>
    <t>6516007970</t>
  </si>
  <si>
    <t>651601001</t>
  </si>
  <si>
    <t>28511003</t>
  </si>
  <si>
    <t>МУП "ЖКХ "Универсал"</t>
  </si>
  <si>
    <t>6518008680</t>
  </si>
  <si>
    <t>651801001</t>
  </si>
  <si>
    <t>30796669</t>
  </si>
  <si>
    <t>МУП "Жилищно-эксплуатационное управление №10" ГО "Город Южно-Сахалинск"</t>
  </si>
  <si>
    <t>6501149732</t>
  </si>
  <si>
    <t>26604513</t>
  </si>
  <si>
    <t>МУП "Жилкомсервис"</t>
  </si>
  <si>
    <t>6511004197</t>
  </si>
  <si>
    <t>651101001</t>
  </si>
  <si>
    <t>28-04-2010 00:00:00</t>
  </si>
  <si>
    <t>31341772</t>
  </si>
  <si>
    <t>МУП "ИСКРА"</t>
  </si>
  <si>
    <t>6509024333</t>
  </si>
  <si>
    <t>650901001</t>
  </si>
  <si>
    <t>17-07-2017 00:00:00</t>
  </si>
  <si>
    <t>30372037</t>
  </si>
  <si>
    <t>МУП "ОКХ"</t>
  </si>
  <si>
    <t>6506010830</t>
  </si>
  <si>
    <t>30-10-2015 00:00:00</t>
  </si>
  <si>
    <t>27869221</t>
  </si>
  <si>
    <t>МУП "Поронайская коммунальная компания-1"</t>
  </si>
  <si>
    <t>6507013791</t>
  </si>
  <si>
    <t>650701001</t>
  </si>
  <si>
    <t>07-09-2012 00:00:00</t>
  </si>
  <si>
    <t>27565788</t>
  </si>
  <si>
    <t>МУП "Смирныховское жилищно-коммунальное хозяйство"</t>
  </si>
  <si>
    <t>6514008993</t>
  </si>
  <si>
    <t>651401001</t>
  </si>
  <si>
    <t>31736218</t>
  </si>
  <si>
    <t>МУП "Тепло"</t>
  </si>
  <si>
    <t>6500011869</t>
  </si>
  <si>
    <t>21-08-2023 00:00:00</t>
  </si>
  <si>
    <t>28821216</t>
  </si>
  <si>
    <t>6504011820</t>
  </si>
  <si>
    <t>27869146</t>
  </si>
  <si>
    <t>6509021565</t>
  </si>
  <si>
    <t>21-03-2012 00:00:00</t>
  </si>
  <si>
    <t>27869204</t>
  </si>
  <si>
    <t>МУП "Тепловые сети"</t>
  </si>
  <si>
    <t>6509021741</t>
  </si>
  <si>
    <t>30-07-2012 00:00:00</t>
  </si>
  <si>
    <t>30835908</t>
  </si>
  <si>
    <t>МУП "Теплоснабжающая компания"</t>
  </si>
  <si>
    <t>6504016593</t>
  </si>
  <si>
    <t>28422353</t>
  </si>
  <si>
    <t>МУП "Теплотехник-1"</t>
  </si>
  <si>
    <t>6507014033</t>
  </si>
  <si>
    <t>30854597</t>
  </si>
  <si>
    <t>МУП "Транспорт"</t>
  </si>
  <si>
    <t>6502006053</t>
  </si>
  <si>
    <t>650201001</t>
  </si>
  <si>
    <t>28954425</t>
  </si>
  <si>
    <t>МУП "Шахтёрсккомсервис"</t>
  </si>
  <si>
    <t>6508009886</t>
  </si>
  <si>
    <t>25-12-2014 00:00:00</t>
  </si>
  <si>
    <t>28855778</t>
  </si>
  <si>
    <t>МУП «Вахрушевская коммунальная компания»</t>
  </si>
  <si>
    <t>6507014330</t>
  </si>
  <si>
    <t>26-08-2014 00:00:00</t>
  </si>
  <si>
    <t>30354012</t>
  </si>
  <si>
    <t>МУП «ЖКХ УГО»</t>
  </si>
  <si>
    <t>6508009910</t>
  </si>
  <si>
    <t>06-04-2015 00:00:00</t>
  </si>
  <si>
    <t>26604420</t>
  </si>
  <si>
    <t>Муниципальное казенное предприятие "Жилищно-коммунальное хозяйство" муниципального образования городской округ "Охинский"</t>
  </si>
  <si>
    <t>6506907877</t>
  </si>
  <si>
    <t>26-05-2010 00:00:00</t>
  </si>
  <si>
    <t>27614786</t>
  </si>
  <si>
    <t>Муниципальное унитарное предприятие "Тепловик"</t>
  </si>
  <si>
    <t>6517007814</t>
  </si>
  <si>
    <t>651701001</t>
  </si>
  <si>
    <t>26463480</t>
  </si>
  <si>
    <t>Муниципальное унитарное предприятие "Центральная районная котельная"</t>
  </si>
  <si>
    <t>6504002449</t>
  </si>
  <si>
    <t>26375030</t>
  </si>
  <si>
    <t>Муниципальное унитарное предприятие "Шикотанское жилищное управление"</t>
  </si>
  <si>
    <t>6518007990</t>
  </si>
  <si>
    <t>27570232</t>
  </si>
  <si>
    <t>ОАО "РЖД"</t>
  </si>
  <si>
    <t>272102001</t>
  </si>
  <si>
    <t>28016102</t>
  </si>
  <si>
    <t>ОГАУ "ЦМСР "Чайка"</t>
  </si>
  <si>
    <t>6509005644</t>
  </si>
  <si>
    <t>29-12-2007 00:00:00</t>
  </si>
  <si>
    <t>27682638</t>
  </si>
  <si>
    <t>ООО "Альянс"</t>
  </si>
  <si>
    <t>6512004626</t>
  </si>
  <si>
    <t>651201001</t>
  </si>
  <si>
    <t>07-12-2011 00:00:00</t>
  </si>
  <si>
    <t>28814654</t>
  </si>
  <si>
    <t>ООО "Быков тепло"</t>
  </si>
  <si>
    <t>6503014385</t>
  </si>
  <si>
    <t>650301001</t>
  </si>
  <si>
    <t>25-04-2014 00:00:00</t>
  </si>
  <si>
    <t>28262947</t>
  </si>
  <si>
    <t>ООО "ДальЭнергоИнвест"</t>
  </si>
  <si>
    <t>6501246670</t>
  </si>
  <si>
    <t>30913496</t>
  </si>
  <si>
    <t>650124667</t>
  </si>
  <si>
    <t>26460728</t>
  </si>
  <si>
    <t>ООО "ЖКХ БОШНЯКОВО"</t>
  </si>
  <si>
    <t>6508008339</t>
  </si>
  <si>
    <t>26604324</t>
  </si>
  <si>
    <t>ООО "ЖилКомСервис"</t>
  </si>
  <si>
    <t>6501240237</t>
  </si>
  <si>
    <t>15-09-2010 00:00:00</t>
  </si>
  <si>
    <t>28422667</t>
  </si>
  <si>
    <t>ООО "Жилсервис-1"</t>
  </si>
  <si>
    <t>6503013631</t>
  </si>
  <si>
    <t>31529508</t>
  </si>
  <si>
    <t>ООО "ИКС - КОРСАКОВ"</t>
  </si>
  <si>
    <t>6504023960</t>
  </si>
  <si>
    <t>31533699</t>
  </si>
  <si>
    <t>ООО "ИКС Южно-Сахалинск"</t>
  </si>
  <si>
    <t>6501307675</t>
  </si>
  <si>
    <t>31529065</t>
  </si>
  <si>
    <t>ООО "ИКС-Макаров Тепло"</t>
  </si>
  <si>
    <t>6512005242</t>
  </si>
  <si>
    <t>30855612</t>
  </si>
  <si>
    <t>ООО "ИКС-Макаров"</t>
  </si>
  <si>
    <t>6507014724</t>
  </si>
  <si>
    <t>31763189</t>
  </si>
  <si>
    <t>ООО "ИР-2"</t>
  </si>
  <si>
    <t>6501314256</t>
  </si>
  <si>
    <t>27568343</t>
  </si>
  <si>
    <t>ООО "КОМУС-1"</t>
  </si>
  <si>
    <t>6516008357</t>
  </si>
  <si>
    <t>13-05-2011 00:00:00</t>
  </si>
  <si>
    <t>31448375</t>
  </si>
  <si>
    <t>ООО "КОМУС-2"</t>
  </si>
  <si>
    <t>6516008332</t>
  </si>
  <si>
    <t>26545289</t>
  </si>
  <si>
    <t>ООО "ННК-Сахалинморнефтегаз"</t>
  </si>
  <si>
    <t>6501163102</t>
  </si>
  <si>
    <t>650150001</t>
  </si>
  <si>
    <t>26843874</t>
  </si>
  <si>
    <t>ООО "Пихтовое"</t>
  </si>
  <si>
    <t>6504046823</t>
  </si>
  <si>
    <t>30835919</t>
  </si>
  <si>
    <t>ООО "РСО "Малиновка"</t>
  </si>
  <si>
    <t>6501282300</t>
  </si>
  <si>
    <t>31335267</t>
  </si>
  <si>
    <t>ООО "САХАЛИН-ИСТ"</t>
  </si>
  <si>
    <t>6501166777</t>
  </si>
  <si>
    <t>28-02-2006 00:00:00</t>
  </si>
  <si>
    <t>31760492</t>
  </si>
  <si>
    <t>ООО "СГК"</t>
  </si>
  <si>
    <t>6500011160</t>
  </si>
  <si>
    <t>31716249</t>
  </si>
  <si>
    <t>ООО "СТК"</t>
  </si>
  <si>
    <t>6500006435</t>
  </si>
  <si>
    <t>26575191</t>
  </si>
  <si>
    <t>ООО "Сити Молл Сервис"</t>
  </si>
  <si>
    <t>6501211998</t>
  </si>
  <si>
    <t>19-10-2009 00:00:00</t>
  </si>
  <si>
    <t>26463957</t>
  </si>
  <si>
    <t>ООО "Тепло"</t>
  </si>
  <si>
    <t>6509018467</t>
  </si>
  <si>
    <t>31617981</t>
  </si>
  <si>
    <t>ООО "Управляющая компания кунашир"</t>
  </si>
  <si>
    <t>6500002342</t>
  </si>
  <si>
    <t>26318781</t>
  </si>
  <si>
    <t>ООО "Энергетик"</t>
  </si>
  <si>
    <t>6502004585</t>
  </si>
  <si>
    <t>26571249</t>
  </si>
  <si>
    <t>ООО "Энергетик" с. Смирных</t>
  </si>
  <si>
    <t>6514008792</t>
  </si>
  <si>
    <t>17-09-2010 00:00:00</t>
  </si>
  <si>
    <t>31687477</t>
  </si>
  <si>
    <t>ООО «РИР-Сахалин»</t>
  </si>
  <si>
    <t>4726004059</t>
  </si>
  <si>
    <t>31504394</t>
  </si>
  <si>
    <t>ООО «ЮК ВДК»</t>
  </si>
  <si>
    <t>6518008673</t>
  </si>
  <si>
    <t>31513630</t>
  </si>
  <si>
    <t>ООО КК "Зеленая Планета"</t>
  </si>
  <si>
    <t>6501303871</t>
  </si>
  <si>
    <t>12-04-2019 00:00:00</t>
  </si>
  <si>
    <t>31456033</t>
  </si>
  <si>
    <t>Обособленное подразделение "Мобильные ГТЭС Кунашир" АО "Мобильные ГТЭС"</t>
  </si>
  <si>
    <t>7706627050</t>
  </si>
  <si>
    <t>651845002</t>
  </si>
  <si>
    <t>31632870</t>
  </si>
  <si>
    <t>Обособленное подразделение "Россети Мобильные ГТЭС Итуруп" АО "Россети Мобильные ГТЭС"</t>
  </si>
  <si>
    <t>651845003</t>
  </si>
  <si>
    <t>26463949</t>
  </si>
  <si>
    <t>Общество с ограниченной ответственностью "Искра"</t>
  </si>
  <si>
    <t>6509018509</t>
  </si>
  <si>
    <t>26462650</t>
  </si>
  <si>
    <t>Общество с ограниченной ответственностью "Сахалинская Газовая Энергетическая компания"</t>
  </si>
  <si>
    <t>6501178250</t>
  </si>
  <si>
    <t>22-12-2009 00:00:00</t>
  </si>
  <si>
    <t>26374980</t>
  </si>
  <si>
    <t>Общество с ограниченной ответственностью "Стародубское жилищно-коммунальное хозяйство"</t>
  </si>
  <si>
    <t>6503011962</t>
  </si>
  <si>
    <t>26802128</t>
  </si>
  <si>
    <t>Общество с ограниченной ответственностью "Теплосеть"</t>
  </si>
  <si>
    <t>6502005606</t>
  </si>
  <si>
    <t>21-03-2011 00:00:00</t>
  </si>
  <si>
    <t>26575217</t>
  </si>
  <si>
    <t>Общество с ограниченной ответственностью "Теплотехник"</t>
  </si>
  <si>
    <t>6502005395</t>
  </si>
  <si>
    <t>29-01-2010 00:00:00</t>
  </si>
  <si>
    <t>26476696</t>
  </si>
  <si>
    <t>Общество с ограниченной ответственностью "Шикотанский водоканал"</t>
  </si>
  <si>
    <t>6518008070</t>
  </si>
  <si>
    <t>23-09-2009 00:00:00</t>
  </si>
  <si>
    <t>26318777</t>
  </si>
  <si>
    <t>ПАО "Сахалинэнерго"</t>
  </si>
  <si>
    <t>6500000024</t>
  </si>
  <si>
    <t>26464008</t>
  </si>
  <si>
    <t>ПАО "ХМТП"</t>
  </si>
  <si>
    <t>6509001181</t>
  </si>
  <si>
    <t>31750461</t>
  </si>
  <si>
    <t>ПУ ФСБ России по Сахалинской области</t>
  </si>
  <si>
    <t>6501165653</t>
  </si>
  <si>
    <t>РЕГИОНАЛЬНАЯ ЭНЕРГЕТИЧЕСКАЯ КОМИССИЯ САХАЛИНСКОЙ ОБЛАСТИ</t>
  </si>
  <si>
    <t>6501073032</t>
  </si>
  <si>
    <t>26463395</t>
  </si>
  <si>
    <t>СПК «РК «Дружба»</t>
  </si>
  <si>
    <t>6507000094</t>
  </si>
  <si>
    <t>30903763</t>
  </si>
  <si>
    <t>ФГБУ "ЦЖКУ" МИНОБОРОНЫ РОССИИ</t>
  </si>
  <si>
    <t>7729314745</t>
  </si>
  <si>
    <t>770101001</t>
  </si>
  <si>
    <t>30926365</t>
  </si>
  <si>
    <t>ФГБУ «ЦЖКУ» МО РФ (Филиал ФГБУ «ЦЖКУ» МО РФ по ВВО)</t>
  </si>
  <si>
    <t>272443001</t>
  </si>
  <si>
    <t>20-03-2017 00:00:00</t>
  </si>
  <si>
    <t>26761819</t>
  </si>
  <si>
    <t>Филиал ОАО "РЭУ "Хабаровский"</t>
  </si>
  <si>
    <t>7714783092</t>
  </si>
  <si>
    <t>272343002</t>
  </si>
  <si>
    <t>26374971</t>
  </si>
  <si>
    <t>АО "Дальморнефтегеофизика"</t>
  </si>
  <si>
    <t>6501146467</t>
  </si>
  <si>
    <t>26651340</t>
  </si>
  <si>
    <t>ГБУ ПНИ «Солнечная долина»</t>
  </si>
  <si>
    <t>6517001763</t>
  </si>
  <si>
    <t>30479413</t>
  </si>
  <si>
    <t>МКП "Городской водоканал"</t>
  </si>
  <si>
    <t>6501281770</t>
  </si>
  <si>
    <t>28464122</t>
  </si>
  <si>
    <t>МКП СК ГО «Автодор»</t>
  </si>
  <si>
    <t>6515003268</t>
  </si>
  <si>
    <t>11-01-2013 00:00:00</t>
  </si>
  <si>
    <t>26375028</t>
  </si>
  <si>
    <t>МП "Водоканал"</t>
  </si>
  <si>
    <t>651601000</t>
  </si>
  <si>
    <t>30827075</t>
  </si>
  <si>
    <t>МУП  "Горнозаводская управляющая компания"</t>
  </si>
  <si>
    <t>6505010932</t>
  </si>
  <si>
    <t>30479407</t>
  </si>
  <si>
    <t>МУП "Благоустройство" МО "Томаринский городской округ"</t>
  </si>
  <si>
    <t>6516008685</t>
  </si>
  <si>
    <t>30983249</t>
  </si>
  <si>
    <t>6509024319</t>
  </si>
  <si>
    <t>27870922</t>
  </si>
  <si>
    <t>МУП "Водоконал" Корсаковского городского округа</t>
  </si>
  <si>
    <t>6504009660</t>
  </si>
  <si>
    <t>24-08-2012 00:00:00</t>
  </si>
  <si>
    <t>31701776</t>
  </si>
  <si>
    <t>ООО "АНИВСКИЕ КОММУНАЛЬНЫЕ СИСТЕМЫ"</t>
  </si>
  <si>
    <t>6500012781</t>
  </si>
  <si>
    <t>26464552</t>
  </si>
  <si>
    <t>ООО "ВОДОКАНАЛРЕМСТРОЙ"</t>
  </si>
  <si>
    <t>6502005148</t>
  </si>
  <si>
    <t>21-01-2009 00:00:00</t>
  </si>
  <si>
    <t>30394649</t>
  </si>
  <si>
    <t>ООО "Водоканал" Макаровского городского округа</t>
  </si>
  <si>
    <t>6512004834</t>
  </si>
  <si>
    <t>31642678</t>
  </si>
  <si>
    <t>ООО "Водоканал-Макаров"</t>
  </si>
  <si>
    <t>6500004149</t>
  </si>
  <si>
    <t>26761349</t>
  </si>
  <si>
    <t>ООО "ЖКК"</t>
  </si>
  <si>
    <t>6501179504</t>
  </si>
  <si>
    <t>26375011</t>
  </si>
  <si>
    <t>ООО "Комфорт" с.Яблочное</t>
  </si>
  <si>
    <t>6509018474</t>
  </si>
  <si>
    <t>28821196</t>
  </si>
  <si>
    <t>ООО "Ника плюс"</t>
  </si>
  <si>
    <t>6509022304</t>
  </si>
  <si>
    <t>31534660</t>
  </si>
  <si>
    <t>ООО "РВК-Сахалин"</t>
  </si>
  <si>
    <t>7730263950</t>
  </si>
  <si>
    <t>30858988</t>
  </si>
  <si>
    <t>ООО "РСО "Универсал"</t>
  </si>
  <si>
    <t>6504017773</t>
  </si>
  <si>
    <t>24-11-2016 00:00:00</t>
  </si>
  <si>
    <t>28143928</t>
  </si>
  <si>
    <t>ООО "Техвод"</t>
  </si>
  <si>
    <t>6506908687</t>
  </si>
  <si>
    <t>31023013</t>
  </si>
  <si>
    <t>ООО "УК "Серебряный бор"</t>
  </si>
  <si>
    <t>6501290326</t>
  </si>
  <si>
    <t>26604633</t>
  </si>
  <si>
    <t>ООО"Холмский водоканал"</t>
  </si>
  <si>
    <t>6509020226</t>
  </si>
  <si>
    <t>28077620</t>
  </si>
  <si>
    <t>Управление Федеральной службы исполнения наказаний по Сахалинской области</t>
  </si>
  <si>
    <t>6501026201</t>
  </si>
  <si>
    <t>28253020</t>
  </si>
  <si>
    <t>ФКУ ИК-1 УФСИН России по Сахалинской области</t>
  </si>
  <si>
    <t>6501021316</t>
  </si>
  <si>
    <t>28427665</t>
  </si>
  <si>
    <t>ФКУ ИК-2 УФСИН России по Сахалинской области</t>
  </si>
  <si>
    <t>6514000803</t>
  </si>
  <si>
    <t>31698214</t>
  </si>
  <si>
    <t>АО "СОВХОЗ "ТЕПЛИЧНЫЙ"</t>
  </si>
  <si>
    <t>6501254511</t>
  </si>
  <si>
    <t>28965887</t>
  </si>
  <si>
    <t>АО "Управление по обращению с отходами"</t>
  </si>
  <si>
    <t>6501269229</t>
  </si>
  <si>
    <t>29-01-2015 00:00:00</t>
  </si>
  <si>
    <t>31698263</t>
  </si>
  <si>
    <t>ИП Балышев Сергей Васильевич</t>
  </si>
  <si>
    <t>650104912994</t>
  </si>
  <si>
    <t>31698204</t>
  </si>
  <si>
    <t>ИП Тё Алексей Мансекович</t>
  </si>
  <si>
    <t>650115428200</t>
  </si>
  <si>
    <t>26770666</t>
  </si>
  <si>
    <t>МАУ "Управление городским хозяйством"</t>
  </si>
  <si>
    <t>6503012701</t>
  </si>
  <si>
    <t>31698231</t>
  </si>
  <si>
    <t>МБУ "ЗЕЛЕНЫЙ ГОРОД"</t>
  </si>
  <si>
    <t>6501238735</t>
  </si>
  <si>
    <t>28451021</t>
  </si>
  <si>
    <t>МБУ Анивское "Благоустройство"</t>
  </si>
  <si>
    <t>6501238534</t>
  </si>
  <si>
    <t>651001001</t>
  </si>
  <si>
    <t>30854593</t>
  </si>
  <si>
    <t>МУП "Жилищная Коммунальная служба"</t>
  </si>
  <si>
    <t>6517007204</t>
  </si>
  <si>
    <t>31698014</t>
  </si>
  <si>
    <t>МУП "УОН"</t>
  </si>
  <si>
    <t>6513002318</t>
  </si>
  <si>
    <t>31267538</t>
  </si>
  <si>
    <t>Муниципальное унитарное предприятие "Строитель" муниципального образования "Макаровский городской округ"</t>
  </si>
  <si>
    <t>6512002107</t>
  </si>
  <si>
    <t>06-11-2002 00:00:00</t>
  </si>
  <si>
    <t>31698268</t>
  </si>
  <si>
    <t>ООО "АЙЛЭНД ДЖЕНЕРАЛ СЕРВИСЕС"</t>
  </si>
  <si>
    <t>6501145495</t>
  </si>
  <si>
    <t>31698274</t>
  </si>
  <si>
    <t>ООО "АЛТАОЛ"</t>
  </si>
  <si>
    <t>6511005786</t>
  </si>
  <si>
    <t>26382650</t>
  </si>
  <si>
    <t>ООО "Альтаир"</t>
  </si>
  <si>
    <t>6506011086</t>
  </si>
  <si>
    <t>26382648</t>
  </si>
  <si>
    <t>ООО "ВЕГА"</t>
  </si>
  <si>
    <t>6503012123</t>
  </si>
  <si>
    <t>31698242</t>
  </si>
  <si>
    <t>ООО "ГРИН ЭНЕРДЖИ"</t>
  </si>
  <si>
    <t>6501289680</t>
  </si>
  <si>
    <t>28817375</t>
  </si>
  <si>
    <t>ООО "Гарантия"</t>
  </si>
  <si>
    <t>6518007817</t>
  </si>
  <si>
    <t>651801008</t>
  </si>
  <si>
    <t>26460819</t>
  </si>
  <si>
    <t>ООО "Новый город"</t>
  </si>
  <si>
    <t>6504046277</t>
  </si>
  <si>
    <t>31698222</t>
  </si>
  <si>
    <t>ООО "ПКМО"</t>
  </si>
  <si>
    <t>6507015823</t>
  </si>
  <si>
    <t>31698209</t>
  </si>
  <si>
    <t>ООО "САХЭКОТРАНС"</t>
  </si>
  <si>
    <t>6506011907</t>
  </si>
  <si>
    <t>31266462</t>
  </si>
  <si>
    <t>ООО "ЦПУ"</t>
  </si>
  <si>
    <t>6501276057</t>
  </si>
  <si>
    <t>23-07-2015 00:00:00</t>
  </si>
  <si>
    <t>31310346</t>
  </si>
  <si>
    <t>ООО "Чистый город"</t>
  </si>
  <si>
    <t>6501150079</t>
  </si>
  <si>
    <t>31698053</t>
  </si>
  <si>
    <t>ООО "ЭКО-ЛОГИСТИК"</t>
  </si>
  <si>
    <t>6501313446</t>
  </si>
  <si>
    <t>31715903</t>
  </si>
  <si>
    <t>ООО "ЭКОМИР-ИТУРУП"</t>
  </si>
  <si>
    <t>6500003787</t>
  </si>
  <si>
    <t>31715899</t>
  </si>
  <si>
    <t>ООО "ЭКОМИР-КУНАШИР"</t>
  </si>
  <si>
    <t>6500003829</t>
  </si>
  <si>
    <t>26382645</t>
  </si>
  <si>
    <t>ООО "ЭКОСИТИ"</t>
  </si>
  <si>
    <t>6501167690</t>
  </si>
  <si>
    <t>31698039</t>
  </si>
  <si>
    <t>ООО "ЭКОШЕЛЬФ"</t>
  </si>
  <si>
    <t>6501091715</t>
  </si>
  <si>
    <t>31698218</t>
  </si>
  <si>
    <t>ООО"РЕСУРС-ПЛЮС"</t>
  </si>
  <si>
    <t>6502005540</t>
  </si>
  <si>
    <t>NSRF</t>
  </si>
  <si>
    <t>MR_NAME</t>
  </si>
  <si>
    <t>OKTMO_MR_NAME</t>
  </si>
  <si>
    <t>MO_NAME</t>
  </si>
  <si>
    <t>OKTMO_NAME</t>
  </si>
  <si>
    <t>TYPE</t>
  </si>
  <si>
    <t>MR_ID</t>
  </si>
  <si>
    <t>Анивский городской округ</t>
  </si>
  <si>
    <t>64708000</t>
  </si>
  <si>
    <t>городской округ</t>
  </si>
  <si>
    <t>Корсаковский городской округ</t>
  </si>
  <si>
    <t>64716000</t>
  </si>
  <si>
    <t>Курильский городской округ</t>
  </si>
  <si>
    <t>64720000</t>
  </si>
  <si>
    <t>Макаровский городской округ</t>
  </si>
  <si>
    <t>64724000</t>
  </si>
  <si>
    <t>Северо-Курильский городской округ</t>
  </si>
  <si>
    <t>64743000</t>
  </si>
  <si>
    <t>Томаринский городской округ</t>
  </si>
  <si>
    <t>64748000</t>
  </si>
  <si>
    <t>Тымовский городской округ</t>
  </si>
  <si>
    <t>64750000</t>
  </si>
  <si>
    <t>Холмский городской округ</t>
  </si>
  <si>
    <t>64754000</t>
  </si>
  <si>
    <t>Южно-Курильский городской округ</t>
  </si>
  <si>
    <t>64756000</t>
  </si>
  <si>
    <t>городской округ "Александровск-Сахалинский район"</t>
  </si>
  <si>
    <t>64704000</t>
  </si>
  <si>
    <t>городской округ "Город Южно-Сахалинск"</t>
  </si>
  <si>
    <t>64701000</t>
  </si>
  <si>
    <t>городской округ "Долинский"</t>
  </si>
  <si>
    <t>64712000</t>
  </si>
  <si>
    <t>городской округ "Ногликский"</t>
  </si>
  <si>
    <t>64732000</t>
  </si>
  <si>
    <t>городской округ "Охинский"</t>
  </si>
  <si>
    <t>64736000</t>
  </si>
  <si>
    <t>городской округ "Поронайский"</t>
  </si>
  <si>
    <t>64740000</t>
  </si>
  <si>
    <t>городской округ "Смирныховский"</t>
  </si>
  <si>
    <t>64746000</t>
  </si>
  <si>
    <t>городской округ "Углегорский"</t>
  </si>
  <si>
    <t>64752000</t>
  </si>
  <si>
    <t>NUMBER_POINT</t>
  </si>
  <si>
    <t>INVP_NAME</t>
  </si>
  <si>
    <t>INVP_ID</t>
  </si>
  <si>
    <t>L_START_DATE</t>
  </si>
  <si>
    <t>L_END_DATE</t>
  </si>
  <si>
    <t>L_DECISION_NAME</t>
  </si>
  <si>
    <t>L_DECISION_TYPE</t>
  </si>
  <si>
    <t>L_DECISION_NMBR</t>
  </si>
  <si>
    <t>L_DECISION_DATE</t>
  </si>
  <si>
    <t>Инвестиционная программа № 013-1054 от 01.12.2021 ООО "РВК-Сахалин"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округа Южно-Сахалинск на 2022-2070 годы</t>
  </si>
  <si>
    <t>01.01.2022</t>
  </si>
  <si>
    <t>31.12.2070</t>
  </si>
  <si>
    <t>Инвестиционная программа № 1-3.25-677/23 от 30.10.2023 в сфере водоотведения по строительству, реконструкции и модернизации систем водоотведения, на территории городского округа Анивский на 2024-2026 годы</t>
  </si>
  <si>
    <t>01.01.2024</t>
  </si>
  <si>
    <t>31.12.2026</t>
  </si>
  <si>
    <t>Инвестиционная программа № 1-3/25-952/23 от 30.12.2023 ООО "РВК-Сахалин" в сфере водоснабжения и водоотведения по строительству, реконструкции, модернизации и развитию объектов централизованных систем водоснабжения и водоотведения, на территории городского округа Южно-Сахалинск на 2024-2070 годы</t>
  </si>
  <si>
    <t>Инвестиционная программа № 48-ОКК от 25.10.2022 ООО "РСО "УНИВЕРСАЛ" в сфере водоотведения по реконструкции и модернизации существующих объектов систем водоотведения, на территории городского округа Долинский на 2023-2028 годы</t>
  </si>
  <si>
    <t>01.01.2023</t>
  </si>
  <si>
    <t>31.12.2028</t>
  </si>
  <si>
    <t>Инвестиционная программа № 48-ОКК от 25.10.2022 ООО "РСО "УНИВЕРСАЛ" в сфере водоснабжения и водоотведения по реконструкции и модернизации существующих объектов систем водоcнабжения и водоотведения, на территории городского округа Долинский на 2023-2028 годы</t>
  </si>
  <si>
    <t>Инвестиционная программа № 48-окк от 25.10.2022 ООО "РСО "Универсал" в сфере водоотведения по строительству, реконструкции, модернизации и развитию систем водоотведения, на территории городского округа Долинский на 2023-2025 годы</t>
  </si>
  <si>
    <t>31.12.2025</t>
  </si>
  <si>
    <t>Инвестиционная программа от 18.12.2023 ООО «ЮК ВДК» в сфере водоотведения по модернизации и строительству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</si>
  <si>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и модернизации систем водоотведения, на территории городского округа Южно-Курильский на 2024-2026 годы</t>
  </si>
  <si>
    <t>Инвестиционная программа от 18.12.2023 ООО «ЮК ВДК»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</si>
  <si>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25.04.2026</t>
  </si>
  <si>
    <t>Инвестиционная программа от 18.12.2023 в сфере водоотведения в отношении систем водоотведения, на территории городского округа Южно-Курильский на 2024-2026 годы</t>
  </si>
  <si>
    <t>Инвестиционная программа от 18.12.2023 в сфере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Южно-Курильский на 2024-2026 годы</t>
  </si>
  <si>
    <t>Инвестиционная программа от 24.12.2021 ООО "1я ВКК" в сфере водоснабжения и водоотведения по строительству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</si>
  <si>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24.12.2021 ООО "РВК-Сахалин"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Южно-Сахалинск на 2022-2070 годы</t>
  </si>
  <si>
    <t>Инвестиционная программа от 30.10.2020 АО "Анивские коммунальные системы" в сфере водоотведения по строительству и модернизации систем инженерной инфраструктуры, на территории городского округа Анивский на 2021-2023 годы</t>
  </si>
  <si>
    <t>01.01.2021</t>
  </si>
  <si>
    <t>31.12.2023</t>
  </si>
  <si>
    <t>Инвестиционная программа от 30.10.2020 АО "Анивские коммунальные системы" в сфере водоотведения по строительству систем водоотведения, на территории городского округа Анивский на 2021-2023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</si>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</sst>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37" formatCode="000000"/>
    <numFmt numFmtId="238" formatCode="#,##0.000"/>
    <numFmt numFmtId="239" formatCode="#,##0.0000"/>
    <numFmt numFmtId="240" formatCode="dd\.mm\.yyyy"/>
    <numFmt numFmtId="241" formatCode="h:mm;@"/>
    <numFmt numFmtId="242" formatCode="_-* #,##0.00\ _₽_-;\-* #,##0.00\ _₽_-;_-* &quot;-&quot;??\ _₽_-;_-@_-"/>
    <numFmt numFmtId="243" formatCode="_-* #,##0\ _₽_-;\-* #,##0\ _₽_-;_-* &quot;-&quot;\ _₽_-;_-@_-"/>
    <numFmt numFmtId="244" formatCode="_-* #,##0.00\ &quot;₽&quot;_-;\-* #,##0.00\ &quot;₽&quot;_-;_-* &quot;-&quot;??\ &quot;₽&quot;_-;_-@_-"/>
    <numFmt numFmtId="245" formatCode="_-* #,##0\ &quot;₽&quot;_-;\-* #,##0\ &quot;₽&quot;_-;_-* &quot;-&quot;\ &quot;₽&quot;_-;_-@_-"/>
    <numFmt numFmtId="246" formatCode="_-* #,##0.00[$€-1]_-;\-* #,##0.00[$€-1]_-;_-* &quot;-&quot;??[$€-1]_-"/>
    <numFmt numFmtId="247" formatCode="#,##0.0"/>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42" fontId="6" fillId="0" borderId="0" applyFont="0" applyFill="0" applyBorder="0" applyNumberFormat="1">
      <alignment vertical="top"/>
    </xf>
    <xf numFmtId="243" fontId="6" fillId="0" borderId="0" applyFont="0" applyFill="0" applyBorder="0" applyNumberFormat="1">
      <alignment vertical="top"/>
    </xf>
    <xf numFmtId="244" fontId="6" fillId="0" borderId="0" applyFont="0" applyFill="0" applyBorder="0" applyNumberFormat="1">
      <alignment vertical="top"/>
    </xf>
    <xf numFmtId="24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46" fontId="20" fillId="0" borderId="0" applyFont="1" applyFill="0" applyBorder="0" applyNumberFormat="1"/>
    <xf numFmtId="38" fontId="21" fillId="0" borderId="0" applyFont="1" applyFill="0" applyBorder="0" applyNumberFormat="1">
      <alignment vertical="top"/>
    </xf>
    <xf numFmtId="247" fontId="22" fillId="33" borderId="0" applyFont="1" applyFill="1" applyBorder="0" applyNumberFormat="1">
      <protection locked="0"/>
    </xf>
    <xf numFmtId="0" fontId="23" fillId="0" borderId="0" applyFont="1" applyFill="0" applyBorder="0">
      <alignment vertical="center"/>
    </xf>
    <xf numFmtId="238" fontId="22" fillId="33" borderId="0" applyFont="1" applyFill="1" applyBorder="0" applyNumberFormat="1">
      <protection locked="0"/>
    </xf>
    <xf numFmtId="2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2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42" fontId="6" fillId="0" borderId="0" xfId="28" applyNumberFormat="1">
      <alignment vertical="top"/>
    </xf>
    <xf numFmtId="243" fontId="6" fillId="0" borderId="0" xfId="29" applyNumberFormat="1">
      <alignment vertical="top"/>
    </xf>
    <xf numFmtId="244" fontId="6" fillId="0" borderId="0" xfId="30" applyNumberFormat="1">
      <alignment vertical="top"/>
    </xf>
    <xf numFmtId="245"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46" fontId="20" fillId="0" borderId="0" xfId="49" applyFont="1" applyNumberFormat="1"/>
    <xf numFmtId="38" fontId="21" fillId="0" borderId="0" xfId="50" applyFont="1" applyNumberFormat="1">
      <alignment vertical="top"/>
    </xf>
    <xf numFmtId="247" fontId="22" fillId="33" borderId="0" xfId="51" applyFont="1" applyFill="1" applyNumberFormat="1">
      <protection locked="0"/>
    </xf>
    <xf numFmtId="0" fontId="23" fillId="0" borderId="0" xfId="52" applyFont="1">
      <alignment vertical="center"/>
    </xf>
    <xf numFmtId="238" fontId="22" fillId="33" borderId="0" xfId="53" applyFont="1" applyFill="1" applyNumberFormat="1">
      <protection locked="0"/>
    </xf>
    <xf numFmtId="2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42" fontId="31" fillId="0" borderId="0" xfId="28" applyFont="1" applyNumberFormat="1">
      <alignment vertical="top"/>
    </xf>
    <xf numFmtId="243" fontId="31" fillId="0" borderId="0" xfId="29" applyFont="1" applyNumberFormat="1">
      <alignment vertical="top"/>
    </xf>
    <xf numFmtId="244" fontId="31" fillId="0" borderId="0" xfId="30" applyFont="1" applyNumberFormat="1">
      <alignment vertical="top"/>
    </xf>
    <xf numFmtId="245"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37"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39"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39"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39"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37"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39"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39" fontId="22" fillId="39" borderId="13" xfId="0" applyFont="1" applyFill="1" applyBorder="1" applyNumberFormat="1">
      <alignment horizontal="right" vertical="center" wrapText="1"/>
      <protection locked="0"/>
    </xf>
    <xf numFmtId="2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38"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38"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3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38"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37"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37"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37"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40" fontId="0"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240" fontId="48" fillId="0" borderId="0" xfId="0" applyFont="1" applyNumberFormat="1">
      <alignment horizontal="center" vertical="center" wrapText="1"/>
    </xf>
    <xf numFmtId="240" fontId="48" fillId="0" borderId="12" xfId="0" applyFont="1" applyBorder="1" applyNumberFormat="1">
      <alignment horizontal="center" vertical="center" wrapText="1"/>
    </xf>
    <xf numFmtId="240" fontId="0" fillId="39" borderId="12" xfId="0" applyFont="1" applyFill="1" applyBorder="1" applyNumberFormat="1">
      <alignment horizontal="left" vertical="center" wrapText="1"/>
      <protection locked="0"/>
    </xf>
    <xf numFmtId="240" fontId="0" fillId="36" borderId="12" xfId="0" applyFont="1" applyFill="1" applyBorder="1" applyNumberFormat="1">
      <alignment horizontal="left" vertical="center" wrapText="1" indent="1"/>
      <protection locked="0"/>
    </xf>
    <xf numFmtId="240"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40" fontId="0" fillId="39" borderId="14" xfId="0" applyFont="1" applyFill="1" applyBorder="1" applyNumberFormat="1">
      <alignment horizontal="left" vertical="center" wrapText="1"/>
      <protection locked="0"/>
    </xf>
    <xf numFmtId="2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37"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37"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241" fontId="22" fillId="39" borderId="12" xfId="0" applyFont="1" applyFill="1" applyBorder="1" applyNumberFormat="1">
      <alignment horizontal="left" vertical="center" wrapText="1" indent="1"/>
      <protection locked="0"/>
    </xf>
    <xf numFmtId="2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40" fontId="22" fillId="34"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37" fontId="22" fillId="0" borderId="17"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237"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40"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40"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4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40"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40"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38" fontId="22" fillId="36" borderId="12" xfId="0" applyFont="1" applyFill="1" applyBorder="1" applyNumberFormat="1">
      <alignment horizontal="right" vertical="center" wrapText="1"/>
      <protection locked="0"/>
    </xf>
    <xf numFmtId="240"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38" fontId="47" fillId="0" borderId="12" xfId="0" applyFont="1" applyBorder="1" applyNumberFormat="1">
      <alignment horizontal="right" vertical="center" wrapText="1"/>
    </xf>
    <xf numFmtId="24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4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38"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38" fontId="22" fillId="36" borderId="23" xfId="0" applyFont="1" applyFill="1" applyBorder="1" applyNumberFormat="1">
      <alignment horizontal="right" vertical="center" wrapText="1"/>
      <protection locked="0"/>
    </xf>
    <xf numFmtId="240"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3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3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3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38" fontId="48" fillId="0" borderId="12" xfId="0" applyFont="1" applyBorder="1" applyNumberFormat="1">
      <alignment horizontal="right" vertical="center" wrapText="1"/>
    </xf>
    <xf numFmtId="24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4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4" fontId="22" fillId="35" borderId="12" xfId="0" applyFont="1" applyFill="1" applyBorder="1" applyNumberFormat="1">
      <alignment horizontal="left" vertical="center" wrapText="1" indent="1"/>
    </xf>
    <xf numFmtId="49" fontId="22" fillId="35" borderId="12" xfId="0" applyFont="1" applyFill="1" applyBorder="1" applyNumberFormat="1">
      <alignment horizontal="left" vertical="center" wrapText="1" indent="1"/>
    </xf>
    <xf numFmtId="4" fontId="22" fillId="35" borderId="12" xfId="0" applyFont="1" applyFill="1" applyBorder="1" applyNumberFormat="1">
      <alignment horizontal="center" vertical="center" wrapText="1"/>
    </xf>
    <xf numFmtId="240" fontId="0" fillId="39" borderId="12" xfId="0" applyFont="1" applyFill="1" applyBorder="1" applyNumberFormat="1">
      <alignment horizontal="center" vertical="center" wrapText="1"/>
      <protection locked="0"/>
    </xf>
    <xf numFmtId="0" fontId="47" fillId="0" borderId="0" xfId="0" applyFont="1" applyNumberFormat="1">
      <alignment horizontal="left" vertical="center" indent="1"/>
    </xf>
    <xf numFmtId="0" fontId="47" fillId="0" borderId="14" xfId="0" applyFont="1" applyBorder="1" applyNumberFormat="1">
      <alignment horizontal="center" vertical="center"/>
    </xf>
    <xf numFmtId="0" fontId="47" fillId="0" borderId="14" xfId="0" applyFont="1" applyBorder="1" applyNumberFormat="1">
      <alignment horizontal="center" vertical="center" wrapText="1"/>
    </xf>
    <xf numFmtId="0" fontId="47" fillId="0" borderId="12" xfId="0" applyFont="1" applyBorder="1" applyNumberFormat="1">
      <alignment horizontal="center" vertical="center" wrapText="1"/>
    </xf>
    <xf numFmtId="0" fontId="47" fillId="0" borderId="0" xfId="0" applyFont="1" applyNumberFormat="1">
      <alignment horizontal="center" vertical="center"/>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6" borderId="17" xfId="0" applyFont="1" applyFill="1" applyBorder="1" applyNumberFormat="1">
      <alignment horizontal="left" vertical="center" wrapText="1" indent="6"/>
      <protection locked="0"/>
    </xf>
    <xf numFmtId="0" fontId="22" fillId="0" borderId="12" xfId="0" applyFont="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238" fontId="22" fillId="36" borderId="12" xfId="0" applyFont="1" applyFill="1" applyBorder="1" applyNumberFormat="1">
      <alignment horizontal="right" vertical="center" wrapText="1"/>
      <protection locked="0"/>
    </xf>
    <xf numFmtId="49" fontId="22" fillId="40" borderId="12" xfId="0" applyFont="1" applyFill="1" applyBorder="1" applyNumberFormat="1">
      <alignment horizontal="center" vertical="center" wrapText="1"/>
    </xf>
    <xf numFmtId="0" fontId="3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4"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22" fillId="0" borderId="37" xfId="0" applyFont="1" applyBorder="1" applyNumberFormat="1">
      <alignment horizontal="center" vertical="center" wrapText="1"/>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0" fontId="36"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4" fontId="22" fillId="0" borderId="17" xfId="0" applyFont="1" applyBorder="1" applyNumberFormat="1">
      <alignment horizontal="right" vertical="center" wrapText="1"/>
    </xf>
    <xf numFmtId="0" fontId="45" fillId="0" borderId="17" xfId="0" applyFont="1" applyBorder="1" applyNumberFormat="1">
      <alignment horizontal="left" vertical="top" wrapText="1"/>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39"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3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39"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39" fontId="22" fillId="34" borderId="13" xfId="0" applyFont="1" applyFill="1" applyBorder="1" applyNumberFormat="1">
      <alignment horizontal="right" vertical="center" wrapText="1"/>
    </xf>
    <xf numFmtId="23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39"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4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4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0" fontId="128" fillId="39" borderId="12" xfId="0" applyFont="1" applyFill="1" applyBorder="1" applyNumberFormat="1">
      <alignment horizontal="left" vertical="center" wrapText="1"/>
      <protection locked="0"/>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40" fontId="0" fillId="39" borderId="13" xfId="0" applyFont="1" applyFill="1" applyBorder="1" applyNumberFormat="1">
      <alignment horizontal="left" vertical="center" wrapText="1"/>
      <protection locked="0"/>
    </xf>
    <xf numFmtId="240"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37" fontId="22" fillId="0" borderId="37" xfId="0" applyFont="1" applyBorder="1" applyNumberFormat="1">
      <alignment horizontal="center" vertical="center" wrapText="1"/>
    </xf>
    <xf numFmtId="237"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40" fontId="0" fillId="39" borderId="15" xfId="0" applyFont="1" applyFill="1" applyBorder="1" applyNumberFormat="1">
      <alignment horizontal="left" vertical="center" wrapText="1" indent="1"/>
      <protection locked="0"/>
    </xf>
    <xf numFmtId="241" fontId="22" fillId="39" borderId="12" xfId="0" applyFont="1" applyFill="1" applyBorder="1" applyNumberFormat="1">
      <alignment horizontal="left" vertical="center" wrapText="1" indent="1"/>
      <protection locked="0"/>
    </xf>
    <xf numFmtId="240" fontId="48" fillId="0" borderId="0" xfId="0" applyFont="1" applyNumberFormat="1">
      <alignment horizontal="center" vertical="center" wrapText="1"/>
    </xf>
    <xf numFmtId="237" fontId="22" fillId="0" borderId="17" xfId="0" applyFont="1" applyBorder="1" applyNumberFormat="1">
      <alignment horizontal="center" vertical="center" wrapText="1"/>
    </xf>
    <xf numFmtId="237" fontId="22" fillId="0" borderId="14" xfId="0" applyFont="1" applyBorder="1" applyNumberFormat="1">
      <alignment horizontal="center" vertical="center" wrapText="1"/>
    </xf>
    <xf numFmtId="237" fontId="22" fillId="0" borderId="15" xfId="0" applyFont="1" applyBorder="1" applyNumberFormat="1">
      <alignment horizontal="center" vertical="center" wrapText="1"/>
    </xf>
    <xf numFmtId="237"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37" fontId="22" fillId="0" borderId="23" xfId="0" applyFont="1" applyBorder="1" applyNumberFormat="1">
      <alignment horizontal="center" vertical="center" wrapText="1"/>
    </xf>
    <xf numFmtId="237"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37"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37" fontId="45" fillId="0" borderId="19" xfId="0" applyFont="1" applyBorder="1" applyNumberFormat="1">
      <alignment horizontal="center" vertical="center" wrapText="1"/>
    </xf>
    <xf numFmtId="237" fontId="45" fillId="0" borderId="19" xfId="0" applyFont="1" applyBorder="1" applyNumberFormat="1">
      <alignment horizontal="center" vertical="center" wrapText="1"/>
    </xf>
    <xf numFmtId="237" fontId="45" fillId="0" borderId="20" xfId="0" applyFont="1" applyBorder="1" applyNumberFormat="1">
      <alignment horizontal="center" vertical="center" wrapText="1"/>
    </xf>
    <xf numFmtId="0" fontId="48" fillId="0" borderId="0" xfId="0" applyFont="1" applyNumberFormat="1">
      <alignment horizontal="center" vertical="center"/>
    </xf>
    <xf numFmtId="237" fontId="22" fillId="0" borderId="12" xfId="0" applyFont="1" applyBorder="1" applyNumberFormat="1">
      <alignment horizontal="center" vertical="center" wrapText="1"/>
    </xf>
    <xf numFmtId="237" fontId="22" fillId="0" borderId="36" xfId="0" applyFont="1" applyBorder="1" applyNumberFormat="1">
      <alignment horizontal="center" vertical="center" wrapText="1"/>
    </xf>
    <xf numFmtId="237"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40" fontId="0" fillId="39" borderId="12" xfId="0" applyFont="1" applyFill="1" applyBorder="1" applyNumberFormat="1">
      <alignment horizontal="center" vertical="top" wrapText="1"/>
      <protection locked="0"/>
    </xf>
    <xf numFmtId="24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4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nevcomsets@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ortal.eias.ru/Portal/DownloadPage.aspx?type=12&amp;guid=bee8512f-f857-4094-b71d-1b8e50876838" TargetMode="External"/><Relationship Id="rId3" Type="http://schemas.openxmlformats.org/officeDocument/2006/relationships/hyperlink" Target="https://portal.eias.ru/Portal/DownloadPage.aspx?type=12&amp;guid=302bcaf5-f469-405c-8ce8-6b3e6b7b578f" TargetMode="External"/><Relationship Id="rId4" Type="http://schemas.openxmlformats.org/officeDocument/2006/relationships/hyperlink" Target="https://portal.eias.ru/Portal/DownloadPage.aspx?type=12&amp;guid=302bcaf5-f469-405c-8ce8-6b3e6b7b578f"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4FC89-4E04-0135-F763-6BCD7DB572D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7DA8C24-5882-3251-3A41-C2B95D896C5E}" mc:Ignorable="x14ac xr xr2 xr3">
  <sheetPr>
    <tabColor rgb="FFCCCCFF"/>
  </sheetPr>
  <dimension ref="A1:Q79"/>
  <sheetViews>
    <sheetView topLeftCell="A1" showGridLines="0" zoomScale="90" workbookViewId="0">
      <selection activeCell="E2" sqref="E2"/>
    </sheetView>
  </sheetViews>
  <sheetFormatPr defaultColWidth="9.140625" customHeight="1" defaultRowHeight="11.25"/>
  <cols>
    <col min="1" max="1" style="2833" width="10.7109375" hidden="1" customWidth="1"/>
    <col min="2" max="2" style="2847" width="10.7109375" hidden="1" customWidth="1"/>
    <col min="3" max="3" style="2821" width="3.00390625" customWidth="1"/>
    <col min="4" max="4" style="2774" width="1.00390625" customWidth="1"/>
    <col min="5" max="6" style="2774" width="55.00390625" customWidth="1"/>
    <col min="7" max="7" style="2848" width="1.00390625" customWidth="1"/>
    <col min="8" max="8" style="2774" width="18.00390625" hidden="1" customWidth="1"/>
    <col min="9" max="9" style="2822" width="59.00390625" customWidth="1"/>
    <col min="10" max="10" style="2849"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PP108.OPEN.INFO.PRICE.VOTV.EIAS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водоотведения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v>
      </c>
      <c r="G11" s="133"/>
      <c r="H11" s="829" t="s">
        <v>22</v>
      </c>
      <c r="J11" s="932" t="s">
        <v>23</v>
      </c>
      <c r="Q11" s="130">
        <v>0</v>
      </c>
    </row>
    <row customHeight="1" ht="22.5">
      <c r="A12" s="2154"/>
      <c r="D12" s="131"/>
      <c r="E12" s="1221" t="s">
        <v>24</v>
      </c>
      <c r="F12" s="2786">
        <v>46022</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45638</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32.5">
      <c r="D24" s="131"/>
      <c r="E24" s="447" t="s">
        <v>44</v>
      </c>
      <c r="F24" s="27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54</v>
      </c>
      <c r="F36" s="404"/>
      <c r="G36" s="133"/>
      <c r="Q36" s="130">
        <v>0</v>
      </c>
    </row>
    <row customHeight="1" ht="21">
      <c r="A37" s="935"/>
      <c r="D37" s="135"/>
      <c r="E37" s="447" t="s">
        <v>55</v>
      </c>
      <c r="F37" s="2811" t="s">
        <v>56</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57</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58</v>
      </c>
      <c r="F43" s="766" t="s">
        <v>19</v>
      </c>
      <c r="G43" s="129"/>
      <c r="I43" s="467"/>
      <c r="J43" s="932"/>
      <c r="Q43" s="465">
        <v>0</v>
      </c>
    </row>
    <row s="2774" customFormat="1" customHeight="1" ht="27" hidden="1">
      <c r="A44" s="840"/>
      <c r="B44" s="469"/>
      <c r="C44" s="464"/>
      <c r="D44" s="466"/>
      <c r="E44" s="1221" t="s">
        <v>59</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60</v>
      </c>
      <c r="F46" s="766" t="s">
        <v>19</v>
      </c>
      <c r="G46" s="129"/>
      <c r="H46" s="465"/>
      <c r="I46" s="467"/>
      <c r="J46" s="932"/>
      <c r="Q46" s="486">
        <v>0</v>
      </c>
    </row>
    <row s="2774" customFormat="1" customHeight="1" ht="24.75" hidden="1">
      <c r="A47" s="840"/>
      <c r="B47" s="469"/>
      <c r="C47" s="464"/>
      <c r="D47" s="466"/>
      <c r="E47" s="1221" t="s">
        <v>61</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66" t="s">
        <v>62</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63</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64</v>
      </c>
      <c r="F53" s="1104" t="s">
        <v>19</v>
      </c>
      <c r="G53" s="588"/>
      <c r="I53" s="590"/>
      <c r="J53" s="934"/>
      <c r="P53" s="591"/>
      <c r="Q53" s="589">
        <v>0</v>
      </c>
    </row>
    <row s="2774" customFormat="1" customHeight="1" ht="27" hidden="1">
      <c r="A54" s="842"/>
      <c r="B54" s="469"/>
      <c r="C54" s="586"/>
      <c r="D54" s="587"/>
      <c r="E54" s="447" t="s">
        <v>65</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66</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67</v>
      </c>
      <c r="F58" s="1104" t="s">
        <v>62</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45"/>
      <c r="G59" s="588"/>
      <c r="I59" s="590"/>
      <c r="J59" s="934"/>
      <c r="P59" s="591"/>
      <c r="Q59" s="589">
        <v>0</v>
      </c>
    </row>
    <row s="2774" customFormat="1" customHeight="1" ht="15" hidden="1">
      <c r="A60" s="842"/>
      <c r="B60" s="469"/>
      <c r="C60" s="586"/>
      <c r="D60" s="587"/>
      <c r="E60" s="1221" t="s">
        <v>68</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69</v>
      </c>
      <c r="F62" s="1727" t="s">
        <v>62</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70</v>
      </c>
      <c r="F64" s="272" t="s">
        <v>71</v>
      </c>
      <c r="G64" s="133"/>
      <c r="Q64" s="130">
        <v>20</v>
      </c>
    </row>
    <row customHeight="1" ht="21">
      <c r="A65" s="843"/>
      <c r="B65" s="155"/>
      <c r="D65" s="138"/>
      <c r="E65" s="447" t="s">
        <v>72</v>
      </c>
      <c r="F65" s="272" t="s">
        <v>73</v>
      </c>
      <c r="G65" s="133"/>
      <c r="Q65" s="130">
        <v>20</v>
      </c>
    </row>
    <row customHeight="1" ht="36.75">
      <c r="D66" s="131"/>
      <c r="E66" s="449" t="s">
        <v>74</v>
      </c>
      <c r="F66" s="1110"/>
      <c r="G66" s="129"/>
      <c r="Q66" s="130">
        <v>35</v>
      </c>
    </row>
    <row customHeight="1" ht="21">
      <c r="A67" s="843"/>
      <c r="D67" s="466"/>
      <c r="E67" s="447" t="s">
        <v>75</v>
      </c>
      <c r="F67" s="327" t="s">
        <v>76</v>
      </c>
      <c r="G67" s="133"/>
      <c r="Q67" s="130">
        <v>20</v>
      </c>
    </row>
    <row customHeight="1" ht="21">
      <c r="A68" s="843"/>
      <c r="B68" s="155"/>
      <c r="D68" s="138"/>
      <c r="E68" s="447" t="s">
        <v>77</v>
      </c>
      <c r="F68" s="327" t="s">
        <v>78</v>
      </c>
      <c r="G68" s="133"/>
      <c r="Q68" s="130">
        <v>20</v>
      </c>
    </row>
    <row customHeight="1" ht="21">
      <c r="A69" s="843"/>
      <c r="B69" s="155"/>
      <c r="D69" s="138"/>
      <c r="E69" s="447" t="s">
        <v>79</v>
      </c>
      <c r="F69" s="327" t="s">
        <v>80</v>
      </c>
      <c r="G69" s="133"/>
      <c r="Q69" s="130">
        <v>20</v>
      </c>
    </row>
    <row customHeight="1" ht="21">
      <c r="D70" s="466"/>
      <c r="E70" s="447" t="s">
        <v>81</v>
      </c>
      <c r="F70" s="2839" t="s">
        <v>82</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83</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2B71191-D70A-F9CA-5324-712C14DC212F}"/>
    <hyperlink ref="H17" location="Титульный!H9" display="Как заполнить?" tooltip="Помощь по работе с полями отчётной формы" xr:uid="{BFF557EE-6FF9-595A-4D9E-D7601476451C}"/>
    <hyperlink ref="H39" location="Титульный!H9" display="Как заполнить?" tooltip="Помощь по работе с полями отчётной формы" xr:uid="{BDD8756C-C791-CF25-F03D-4A463C302F09}"/>
    <hyperlink ref="H62" location="Титульный!H9" display="Как заполнить?" tooltip="Помощь по работе с полями отчётной формы" xr:uid="{9B302F33-CE4D-5713-DF7B-B5CA4F8011D4}"/>
    <hyperlink ref="F70" r:id="rId4" tooltip="nevcomsets@mail.ru" xr:uid="{00E1A4C2-8A58-95A2-4072-2CBB9F3C80B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B0CDF-FBE2-2AE2-B6E4-43A1ECAEEC3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9" width="6.00390625" hidden="1" customWidth="1"/>
    <col min="3" max="3" style="2774" width="3.00390625" customWidth="1"/>
    <col min="4" max="4" style="2938"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9" width="3.00390625" customWidth="1"/>
    <col min="11" max="13" style="2939" width="9.140625" hidden="1"/>
    <col min="14" max="14" style="2939" width="25.7109375" hidden="1" customWidth="1"/>
    <col min="15" max="15" style="2939" width="14.421875" hidden="1" customWidth="1"/>
    <col min="16" max="19" style="2874" width="9.140625" hidden="1"/>
    <col min="20" max="27" style="2774" width="9.140625" hidden="1"/>
    <col min="28" max="28" style="2774" width="8.00390625" customWidth="1"/>
    <col min="29" max="29" style="2774" width="9.140625" hidden="1"/>
  </cols>
  <sheetData>
    <row s="2850" customFormat="1" customHeight="1" ht="5.25" hidden="1">
      <c r="A1" s="552"/>
      <c r="B1" s="567"/>
      <c r="C1" s="567"/>
      <c r="D1" s="277"/>
      <c r="F1" s="567"/>
      <c r="G1" s="303" t="s">
        <v>84</v>
      </c>
      <c r="H1" s="550" t="s">
        <v>85</v>
      </c>
      <c r="I1" s="283" t="s">
        <v>86</v>
      </c>
      <c r="J1" s="303" t="s">
        <v>84</v>
      </c>
      <c r="K1" s="303"/>
      <c r="L1" s="303"/>
      <c r="M1" s="303"/>
      <c r="N1" s="304"/>
      <c r="O1" s="303"/>
      <c r="P1" s="303"/>
      <c r="Q1" s="303"/>
      <c r="R1" s="303"/>
      <c r="S1" s="303"/>
      <c r="T1" s="283"/>
      <c r="U1" s="283"/>
      <c r="V1" s="283"/>
      <c r="W1" s="283"/>
      <c r="X1" s="283"/>
      <c r="Y1" s="283"/>
      <c r="Z1" s="283"/>
      <c r="AA1" s="283"/>
      <c r="AB1" s="283"/>
      <c r="AC1" s="208" t="s">
        <v>14</v>
      </c>
    </row>
    <row s="2859"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5" customFormat="1" customHeight="1" ht="3">
      <c r="A3" s="814"/>
      <c r="B3" s="473"/>
      <c r="C3" s="814"/>
      <c r="D3" s="220"/>
      <c r="E3" s="159"/>
      <c r="F3" s="565"/>
      <c r="G3" s="159"/>
      <c r="H3" s="159"/>
      <c r="I3" s="222"/>
      <c r="J3" s="303"/>
      <c r="K3" s="211"/>
      <c r="L3" s="211"/>
      <c r="M3" s="211"/>
      <c r="N3" s="282"/>
      <c r="O3" s="211"/>
      <c r="P3" s="281"/>
      <c r="Q3" s="281"/>
      <c r="R3" s="281"/>
      <c r="S3" s="281"/>
      <c r="AC3" s="172">
        <v>3</v>
      </c>
    </row>
    <row s="2865"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5" customFormat="1" customHeight="1" ht="3">
      <c r="A5" s="814"/>
      <c r="B5" s="473"/>
      <c r="C5" s="814"/>
      <c r="D5" s="220"/>
      <c r="E5" s="159"/>
      <c r="F5" s="565"/>
      <c r="G5" s="223"/>
      <c r="H5" s="223"/>
      <c r="I5" s="224"/>
      <c r="J5" s="211"/>
      <c r="K5" s="211"/>
      <c r="L5" s="211"/>
      <c r="M5" s="211"/>
      <c r="N5" s="282"/>
      <c r="O5" s="211"/>
      <c r="P5" s="281"/>
      <c r="Q5" s="281"/>
      <c r="R5" s="281"/>
      <c r="S5" s="281"/>
      <c r="AC5" s="172">
        <v>3</v>
      </c>
    </row>
    <row s="2865"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5" customFormat="1" customHeight="1" ht="14.699999999999998">
      <c r="A8" s="814"/>
      <c r="B8" s="473"/>
      <c r="C8" s="814"/>
      <c r="D8" s="220"/>
      <c r="E8" s="2157" t="s">
        <v>87</v>
      </c>
      <c r="F8" s="2158"/>
      <c r="G8" s="2159"/>
      <c r="H8" s="2160" t="s">
        <v>88</v>
      </c>
      <c r="I8" s="2160"/>
      <c r="J8" s="211"/>
      <c r="K8" s="211"/>
      <c r="L8" s="211"/>
      <c r="M8" s="211"/>
      <c r="N8" s="282"/>
      <c r="O8" s="211"/>
      <c r="P8" s="281"/>
      <c r="Q8" s="281"/>
      <c r="R8" s="281"/>
      <c r="S8" s="281"/>
      <c r="AC8" s="172">
        <v>14</v>
      </c>
    </row>
    <row s="2865" customFormat="1" customHeight="1" ht="21">
      <c r="A9" s="814"/>
      <c r="B9" s="473"/>
      <c r="C9" s="814"/>
      <c r="D9" s="220"/>
      <c r="E9" s="833" t="s">
        <v>89</v>
      </c>
      <c r="F9" s="833"/>
      <c r="G9" s="228" t="s">
        <v>90</v>
      </c>
      <c r="H9" s="228" t="s">
        <v>90</v>
      </c>
      <c r="I9" s="228" t="s">
        <v>86</v>
      </c>
      <c r="J9" s="211"/>
      <c r="K9" s="211"/>
      <c r="L9" s="211"/>
      <c r="M9" s="211"/>
      <c r="N9" s="282"/>
      <c r="O9" s="211"/>
      <c r="P9" s="281"/>
      <c r="Q9" s="281"/>
      <c r="R9" s="281"/>
      <c r="S9" s="281"/>
      <c r="AC9" s="172">
        <v>20</v>
      </c>
    </row>
    <row customHeight="1" ht="11.549999999999999">
      <c r="D10" s="232"/>
      <c r="E10" s="834" t="s">
        <v>91</v>
      </c>
      <c r="F10" s="834"/>
      <c r="G10" s="279" t="s">
        <v>92</v>
      </c>
      <c r="H10" s="279" t="s">
        <v>93</v>
      </c>
      <c r="I10" s="279" t="s">
        <v>94</v>
      </c>
      <c r="J10" s="242"/>
      <c r="K10" s="242"/>
      <c r="L10" s="242"/>
      <c r="M10" s="242"/>
      <c r="N10" s="227"/>
      <c r="O10" s="242"/>
      <c r="P10" s="280"/>
      <c r="Q10" s="280"/>
      <c r="R10" s="280"/>
      <c r="S10" s="280"/>
      <c r="AC10" s="139">
        <v>11</v>
      </c>
    </row>
    <row s="2865" customFormat="1" customHeight="1" ht="1.05">
      <c r="A11" s="814"/>
      <c r="B11" s="473"/>
      <c r="C11" s="814"/>
      <c r="D11" s="220"/>
      <c r="E11" s="846"/>
      <c r="F11" s="846"/>
      <c r="G11" s="229"/>
      <c r="H11" s="229"/>
      <c r="I11" s="231"/>
      <c r="J11" s="305" t="s">
        <v>95</v>
      </c>
      <c r="K11" s="211"/>
      <c r="L11" s="211"/>
      <c r="M11" s="211" t="s">
        <v>96</v>
      </c>
      <c r="N11" s="282" t="s">
        <v>97</v>
      </c>
      <c r="O11" s="211" t="s">
        <v>98</v>
      </c>
      <c r="P11" s="281"/>
      <c r="Q11" s="281"/>
      <c r="R11" s="281"/>
      <c r="S11" s="281"/>
      <c r="AC11" s="172">
        <v>1</v>
      </c>
    </row>
    <row s="2865" customFormat="1" customHeight="1" ht="15">
      <c r="A12" s="2155">
        <v>1</v>
      </c>
      <c r="B12" s="473"/>
      <c r="C12" s="814"/>
      <c r="D12" s="838"/>
      <c r="E12" s="275">
        <f>A12</f>
        <v>1</v>
      </c>
      <c r="F12" s="858" t="s">
        <v>99</v>
      </c>
      <c r="G12" s="596" t="str">
        <f>"Территория "&amp;E12</f>
        <v>Территория 1</v>
      </c>
      <c r="H12" s="848"/>
      <c r="I12" s="848"/>
      <c r="J12" s="845"/>
      <c r="K12" s="556"/>
      <c r="L12" s="556"/>
      <c r="M12" s="556"/>
      <c r="N12" s="282"/>
      <c r="O12" s="556"/>
      <c r="P12" s="281"/>
      <c r="Q12" s="281"/>
      <c r="R12" s="281"/>
      <c r="S12" s="281"/>
      <c r="AC12" s="563">
        <v>14</v>
      </c>
    </row>
    <row s="2910" customFormat="1" customHeight="1" ht="15.75">
      <c r="A13" s="2155"/>
      <c r="B13" s="473">
        <v>1</v>
      </c>
      <c r="C13" s="473"/>
      <c r="D13" s="856"/>
      <c r="E13" s="836" t="str">
        <f>A12&amp;"."&amp;B13</f>
        <v>1.1</v>
      </c>
      <c r="F13" s="851" t="s">
        <v>100</v>
      </c>
      <c r="G13" s="849" t="s">
        <v>101</v>
      </c>
      <c r="H13" s="849" t="s">
        <v>101</v>
      </c>
      <c r="I13" s="847" t="s">
        <v>102</v>
      </c>
      <c r="J13" s="556">
        <f>MERGEVALUE(G13)</f>
      </c>
      <c r="K13" s="567"/>
      <c r="L13" s="567"/>
      <c r="M13" s="556" t="str">
        <f t="array" ref="M13:M13">IF(ISERROR(MATCH(MID(N13,1,250),MID(note_ter,1,250),0)),"n","y")</f>
        <v>n</v>
      </c>
      <c r="N13" s="567"/>
      <c r="O13" s="556" t="str">
        <f>H13&amp;"("&amp;I13&amp;")"</f>
        <v>Невельский городской округ(64728000)</v>
      </c>
      <c r="P13" s="473"/>
      <c r="Q13" s="473"/>
      <c r="R13" s="476"/>
      <c r="S13" s="473"/>
      <c r="T13" s="473"/>
      <c r="U13" s="473"/>
      <c r="V13" s="478"/>
      <c r="W13" s="478"/>
      <c r="X13" s="475"/>
      <c r="Y13" s="475"/>
      <c r="Z13" s="475"/>
      <c r="AA13" s="475"/>
      <c r="AB13" s="475"/>
      <c r="AC13" s="479">
        <v>15</v>
      </c>
    </row>
    <row s="2910" customFormat="1" customHeight="1" ht="15.75">
      <c r="A14" s="2155"/>
      <c r="B14" s="473"/>
      <c r="C14" s="468"/>
      <c r="D14" s="857"/>
      <c r="E14" s="477"/>
      <c r="F14" s="233"/>
      <c r="G14" s="471" t="s">
        <v>103</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5" customFormat="1" customHeight="1" ht="14.699999999999998">
      <c r="A15" s="814"/>
      <c r="B15" s="473"/>
      <c r="C15" s="814"/>
      <c r="D15" s="838"/>
      <c r="E15" s="850"/>
      <c r="F15" s="234"/>
      <c r="G15" s="472" t="s">
        <v>104</v>
      </c>
      <c r="H15" s="234"/>
      <c r="I15" s="235"/>
      <c r="J15" s="305"/>
      <c r="K15" s="211"/>
      <c r="L15" s="211"/>
      <c r="M15" s="211"/>
      <c r="N15" s="282" t="s">
        <v>105</v>
      </c>
      <c r="O15" s="211"/>
      <c r="P15" s="281"/>
      <c r="Q15" s="281"/>
      <c r="R15" s="281"/>
      <c r="S15" s="281"/>
      <c r="AC15" s="172">
        <v>14</v>
      </c>
    </row>
    <row s="2865"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5"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5"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3" customFormat="1" customHeight="1" ht="10.5">
      <c r="B19" s="890"/>
      <c r="D19" s="238"/>
      <c r="J19" s="211"/>
      <c r="K19" s="211"/>
      <c r="L19" s="211"/>
      <c r="M19" s="211"/>
      <c r="N19" s="282"/>
      <c r="O19" s="211"/>
      <c r="P19" s="281"/>
      <c r="Q19" s="281"/>
      <c r="R19" s="281"/>
      <c r="S19" s="281"/>
      <c r="AC19" s="237">
        <v>10</v>
      </c>
    </row>
    <row s="2933"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83</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56EE3-82AF-97DF-9A9E-A8233E9E3BB6}"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3" width="6.421875" hidden="1" customWidth="1"/>
    <col min="2" max="2" style="2973" width="2.00390625" hidden="1" customWidth="1"/>
    <col min="3" max="3" style="2973" width="3.00390625" customWidth="1"/>
    <col min="4" max="4" style="2973" width="4.00390625" customWidth="1"/>
    <col min="5" max="5" style="2973" width="44.00390625" customWidth="1"/>
    <col min="6" max="6" style="2973" width="6.421875" customWidth="1"/>
    <col min="7" max="7" style="2973" width="4.00390625" customWidth="1"/>
    <col min="8" max="8" style="2973" width="5.00390625" customWidth="1"/>
    <col min="9" max="9" style="2973" width="52.00390625" customWidth="1"/>
    <col min="10" max="10" style="2973" width="7.00390625" customWidth="1"/>
    <col min="11" max="11" style="2973" width="3.00390625" customWidth="1"/>
    <col min="12" max="12" style="2973" width="6.00390625" customWidth="1"/>
    <col min="13" max="13" style="2973" width="56.00390625" customWidth="1"/>
    <col min="14" max="14" style="3024" width="8.00390625" customWidth="1"/>
    <col min="15" max="20" style="2939" width="9.140625" hidden="1"/>
    <col min="21" max="24" style="3008" width="9.140625" hidden="1"/>
    <col min="25" max="37" style="3024" width="9.140625" hidden="1"/>
    <col min="38" max="38" style="3024" width="8.00390625" customWidth="1"/>
    <col min="39" max="39" style="2973"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водоотведения (цены и тарифы)</v>
      </c>
      <c r="E4" s="2176"/>
      <c r="F4" s="2176"/>
      <c r="G4" s="2176"/>
      <c r="H4" s="2176"/>
      <c r="I4" s="2177"/>
      <c r="J4" s="640"/>
      <c r="K4" s="640"/>
      <c r="L4" s="640"/>
      <c r="M4" s="640"/>
      <c r="AM4" s="639">
        <v>34</v>
      </c>
    </row>
    <row s="2946" customFormat="1" customHeight="1" ht="14.699999999999998">
      <c r="A5" s="641"/>
      <c r="B5" s="641"/>
      <c r="C5" s="641"/>
      <c r="D5" s="2178" t="str">
        <f>IF(org=0,"Не определено",org)</f>
        <v>Муниципальное унитарное предприятие "Невельские коммунальные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6"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6"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106</v>
      </c>
      <c r="E9" s="2183"/>
      <c r="F9" s="2184" t="s">
        <v>107</v>
      </c>
      <c r="G9" s="2185"/>
      <c r="H9" s="2185"/>
      <c r="I9" s="2185"/>
      <c r="J9" s="2188" t="s">
        <v>108</v>
      </c>
      <c r="K9" s="2188"/>
      <c r="L9" s="2188"/>
      <c r="M9" s="2188"/>
      <c r="AM9" s="639">
        <v>18</v>
      </c>
    </row>
    <row customHeight="1" ht="24">
      <c r="A10" s="2182"/>
      <c r="B10" s="648"/>
      <c r="C10" s="581"/>
      <c r="D10" s="579" t="s">
        <v>89</v>
      </c>
      <c r="E10" s="579" t="s">
        <v>90</v>
      </c>
      <c r="F10" s="579" t="s">
        <v>109</v>
      </c>
      <c r="G10" s="2189" t="s">
        <v>89</v>
      </c>
      <c r="H10" s="2190"/>
      <c r="I10" s="579" t="s">
        <v>90</v>
      </c>
      <c r="J10" s="579" t="s">
        <v>109</v>
      </c>
      <c r="K10" s="2189" t="s">
        <v>89</v>
      </c>
      <c r="L10" s="2190"/>
      <c r="M10" s="579" t="s">
        <v>90</v>
      </c>
      <c r="N10" s="1683"/>
      <c r="AM10" s="639">
        <v>23</v>
      </c>
    </row>
    <row s="2973" customFormat="1" customHeight="1" ht="11.25" hidden="1">
      <c r="A11" s="649"/>
      <c r="B11" s="649"/>
      <c r="C11" s="649"/>
      <c r="D11" s="650" t="s">
        <v>110</v>
      </c>
      <c r="E11" s="650" t="s">
        <v>111</v>
      </c>
      <c r="F11" s="650" t="s">
        <v>91</v>
      </c>
      <c r="G11" s="2171" t="s">
        <v>92</v>
      </c>
      <c r="H11" s="2172"/>
      <c r="I11" s="650" t="s">
        <v>100</v>
      </c>
      <c r="J11" s="650" t="s">
        <v>93</v>
      </c>
      <c r="K11" s="2173" t="s">
        <v>94</v>
      </c>
      <c r="L11" s="2174"/>
      <c r="M11" s="650" t="s">
        <v>112</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113</v>
      </c>
      <c r="P12" s="1469" t="s">
        <v>114</v>
      </c>
      <c r="Q12" s="1469" t="s">
        <v>115</v>
      </c>
      <c r="R12" s="1469" t="s">
        <v>116</v>
      </c>
      <c r="AM12" s="639">
        <v>1</v>
      </c>
    </row>
    <row s="2973" customFormat="1" customHeight="1" ht="15.75">
      <c r="A13" s="349"/>
      <c r="B13" s="349"/>
      <c r="C13" s="582"/>
      <c r="D13" s="2164" t="s">
        <v>110</v>
      </c>
      <c r="E13" s="2165"/>
      <c r="F13" s="2168" t="s">
        <v>62</v>
      </c>
      <c r="G13" s="2169"/>
      <c r="H13" s="2170">
        <v>1</v>
      </c>
      <c r="I13" s="2161" t="str">
        <f>IF(U13="","",INDEX(TERRITORY_MR_LIST,MATCH(U13,TERRITORY_LIST_ID,0)))</f>
        <v/>
      </c>
      <c r="J13" s="2163" t="s">
        <v>19</v>
      </c>
      <c r="K13" s="658"/>
      <c r="L13" s="583" t="s">
        <v>110</v>
      </c>
      <c r="M13" s="659" t="s">
        <v>28</v>
      </c>
      <c r="N13" s="868"/>
      <c r="O13" s="1472" t="s">
        <v>117</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118</v>
      </c>
      <c r="Z13" s="660">
        <v>1705000</v>
      </c>
      <c r="AA13" s="660"/>
      <c r="AB13" s="660"/>
      <c r="AC13" s="660"/>
      <c r="AD13" s="660"/>
      <c r="AE13" s="660"/>
      <c r="AF13" s="660"/>
      <c r="AG13" s="660"/>
      <c r="AH13" s="660"/>
      <c r="AI13" s="660"/>
      <c r="AJ13" s="660"/>
      <c r="AK13" s="660"/>
      <c r="AL13" s="660"/>
      <c r="AM13" s="662">
        <v>15</v>
      </c>
    </row>
    <row s="2973"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3"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28</v>
      </c>
      <c r="L16" s="233"/>
      <c r="M16" s="664"/>
      <c r="N16" s="1683"/>
      <c r="AM16" s="639">
        <v>15</v>
      </c>
    </row>
    <row customHeight="1" ht="11.25" hidden="1">
      <c r="A17" s="639" t="s">
        <v>83</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5CDFDA-DE5B-3407-519E-07989EE90434}" mc:Ignorable="x14ac xr xr2 xr3">
  <sheetPr>
    <tabColor rgb="FFCCCCFF"/>
  </sheetPr>
  <dimension ref="A1:AR146"/>
  <sheetViews>
    <sheetView topLeftCell="A1" showGridLines="0" zoomScale="90" workbookViewId="0">
      <selection activeCell="G131" sqref="G131:G135"/>
    </sheetView>
  </sheetViews>
  <sheetFormatPr defaultColWidth="9.140625" customHeight="1" defaultRowHeight="11.25"/>
  <cols>
    <col min="1" max="2" style="2939" width="3.7109375" hidden="1" customWidth="1"/>
    <col min="3" max="3" style="2973" width="3.00390625" customWidth="1"/>
    <col min="4" max="4" style="2973" width="6.00390625" customWidth="1"/>
    <col min="5" max="5" style="2973" width="42.00390625" customWidth="1"/>
    <col min="6" max="6" style="2973" width="15.00390625" customWidth="1"/>
    <col min="7" max="7" style="2973" width="42.00390625" customWidth="1"/>
    <col min="8" max="8" style="2973" width="3.00390625" customWidth="1"/>
    <col min="9" max="9" style="2973" width="5.00390625" customWidth="1"/>
    <col min="10" max="10" style="2973" width="47.00390625" customWidth="1"/>
    <col min="11" max="12" style="2973" width="3.00390625" customWidth="1"/>
    <col min="13" max="13" style="2973" width="5.00390625" customWidth="1"/>
    <col min="14" max="14" style="2973" width="28.00390625" customWidth="1"/>
    <col min="15" max="16" style="2973" width="3.00390625" customWidth="1"/>
    <col min="17" max="17" style="2973" width="5.00390625" customWidth="1"/>
    <col min="18" max="18" style="2973" width="34.00390625" customWidth="1"/>
    <col min="19" max="20" style="2973" width="3.7109375" hidden="1" customWidth="1"/>
    <col min="21" max="21" style="2973" width="5.7109375" hidden="1" customWidth="1"/>
    <col min="22" max="22" style="2973" width="34.421875" hidden="1" customWidth="1"/>
    <col min="23" max="23" style="2973" width="30.00390625" customWidth="1"/>
    <col min="24" max="24" style="2973" width="3.00390625" customWidth="1"/>
    <col min="25" max="28" style="3008" width="9.8515625" hidden="1" customWidth="1"/>
    <col min="29" max="29" style="3008" width="27.00390625" hidden="1" customWidth="1"/>
    <col min="30" max="30" style="3008" width="10.57421875" hidden="1" customWidth="1"/>
    <col min="31" max="31" style="3008" width="10.7109375" hidden="1" customWidth="1"/>
    <col min="32" max="32" style="3008" width="10.00390625" hidden="1" customWidth="1"/>
    <col min="33" max="33" style="3008" width="12.8515625" hidden="1" customWidth="1"/>
    <col min="34" max="34" style="3008" width="24.421875" hidden="1" customWidth="1"/>
    <col min="35" max="35" style="3008" width="15.8515625" hidden="1" customWidth="1"/>
    <col min="36" max="36" style="3008" width="19.421875" hidden="1" customWidth="1"/>
    <col min="37" max="37" style="3008" width="11.00390625" hidden="1" customWidth="1"/>
    <col min="38" max="38" style="3008" width="23.57421875" hidden="1" customWidth="1"/>
    <col min="39" max="39" style="3008" width="23.8515625" hidden="1" customWidth="1"/>
    <col min="40" max="40" style="3008" width="25.28125" hidden="1" customWidth="1"/>
    <col min="41" max="41" style="3008" width="16.8515625" hidden="1" customWidth="1"/>
    <col min="42" max="42" style="3008" width="29.57421875" hidden="1" customWidth="1"/>
    <col min="43" max="43" style="3008" width="29.8515625" hidden="1" customWidth="1"/>
    <col min="44" max="44" style="2973" width="9.140625" hidden="1"/>
  </cols>
  <sheetData>
    <row customHeight="1" ht="11.25" hidden="1">
      <c r="A1" s="212"/>
      <c r="AR1" s="160" t="s">
        <v>14</v>
      </c>
    </row>
    <row customHeight="1" ht="11.25" hidden="1">
      <c r="AR2" s="160">
        <v>0</v>
      </c>
    </row>
    <row customHeight="1" ht="11.25" hidden="1">
      <c r="AR3" s="160">
        <v>0</v>
      </c>
    </row>
    <row customHeight="1" ht="3">
      <c r="AR4" s="160">
        <v>3</v>
      </c>
    </row>
    <row s="2946"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6" customFormat="1" customHeight="1" ht="14.699999999999998">
      <c r="A6" s="641"/>
      <c r="B6" s="641"/>
      <c r="C6" s="641"/>
      <c r="D6" s="2219" t="str">
        <f>IF(org=0,"Не определено",org)</f>
        <v>Муниципальное унитарное предприятие "Невельские коммунальные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7"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6"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89</v>
      </c>
      <c r="E9" s="2157" t="s">
        <v>122</v>
      </c>
      <c r="F9" s="2159"/>
      <c r="G9" s="2183" t="s">
        <v>106</v>
      </c>
      <c r="H9" s="2183" t="s">
        <v>89</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90</v>
      </c>
      <c r="F10" s="1340" t="s">
        <v>128</v>
      </c>
      <c r="G10" s="2183"/>
      <c r="H10" s="2183"/>
      <c r="I10" s="2183"/>
      <c r="J10" s="2183"/>
      <c r="K10" s="166" t="s">
        <v>109</v>
      </c>
      <c r="L10" s="2183" t="s">
        <v>89</v>
      </c>
      <c r="M10" s="2183"/>
      <c r="N10" s="166" t="s">
        <v>129</v>
      </c>
      <c r="O10" s="166" t="s">
        <v>109</v>
      </c>
      <c r="P10" s="2183" t="s">
        <v>89</v>
      </c>
      <c r="Q10" s="2183"/>
      <c r="R10" s="166" t="s">
        <v>129</v>
      </c>
      <c r="S10" s="339" t="s">
        <v>109</v>
      </c>
      <c r="T10" s="2183" t="s">
        <v>89</v>
      </c>
      <c r="U10" s="2183"/>
      <c r="V10" s="339" t="s">
        <v>90</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9" customFormat="1" customHeight="1" ht="12" hidden="1">
      <c r="D11" s="1305" t="s">
        <v>110</v>
      </c>
      <c r="E11" s="1305" t="s">
        <v>111</v>
      </c>
      <c r="F11" s="1305"/>
      <c r="G11" s="1305" t="s">
        <v>91</v>
      </c>
      <c r="H11" s="2212" t="s">
        <v>100</v>
      </c>
      <c r="I11" s="2212"/>
      <c r="J11" s="1305" t="s">
        <v>93</v>
      </c>
      <c r="K11" s="1305" t="s">
        <v>94</v>
      </c>
      <c r="L11" s="2212" t="s">
        <v>112</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3"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3"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3"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3"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3"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3"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3"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3"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3"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3"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3"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3"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3"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3"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3"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3"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3"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3"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3"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3"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3"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3"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3"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3"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3"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3"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3"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3"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3"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3"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3"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3"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3"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3"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3"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3"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3"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3"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3"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3"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3"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3"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3"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3"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3"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3"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3"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3"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3"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3"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3"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3"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3"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3"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3"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3"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3"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3"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3"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3"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3"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3"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3"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3"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3"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3"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3"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3"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3"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3"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3"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3"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3"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3"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3"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3"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3"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3"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3"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3"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3"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3"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3"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3"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3"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3"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3"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3"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3"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3"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3"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3"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3"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3"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3"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3"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3"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3"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3" customFormat="1" customHeight="1" ht="17.25">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3" customFormat="1" customHeight="1" ht="17.25">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3" customFormat="1" customHeight="1" ht="17.25">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3" customFormat="1" customHeight="1" ht="17.25">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3" customFormat="1" customHeight="1" ht="17.25">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3" customFormat="1" customHeight="1" ht="17.25">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3" customFormat="1" customHeight="1" ht="17.25">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3" customFormat="1" customHeight="1" ht="17.25">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3" customFormat="1" customHeight="1" ht="17.25">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3" customFormat="1" customHeight="1" ht="17.25">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3" customFormat="1" customHeight="1" ht="17.25">
      <c r="A131" s="377"/>
      <c r="C131" s="265"/>
      <c r="D131" s="2191">
        <v>3</v>
      </c>
      <c r="E131" s="2199" t="s">
        <v>272</v>
      </c>
      <c r="F131" s="2201" t="s">
        <v>62</v>
      </c>
      <c r="G131" s="3150" t="str">
        <f>INDEX(VD_NAME_LIST,MATCH("4189714",VD_ID_LIST,0))</f>
        <v>Водоотведение</v>
      </c>
      <c r="H131" s="3151"/>
      <c r="I131" s="3151">
        <v>1</v>
      </c>
      <c r="J131" s="3152" t="s">
        <v>273</v>
      </c>
      <c r="K131" s="3153" t="s">
        <v>19</v>
      </c>
      <c r="L131" s="3154"/>
      <c r="M131" s="3154" t="s">
        <v>110</v>
      </c>
      <c r="N131" s="3155" t="s">
        <v>28</v>
      </c>
      <c r="O131" s="3153" t="s">
        <v>19</v>
      </c>
      <c r="P131" s="3154"/>
      <c r="Q131" s="3154" t="s">
        <v>110</v>
      </c>
      <c r="R131" s="3156" t="s">
        <v>28</v>
      </c>
      <c r="S131" s="3157" t="s">
        <v>19</v>
      </c>
      <c r="T131" s="3157"/>
      <c r="U131" s="3157" t="s">
        <v>110</v>
      </c>
      <c r="V131" s="3158"/>
      <c r="W131" s="3152"/>
      <c r="X131" s="1323"/>
      <c r="Y131" s="1323"/>
      <c r="Z131" s="1323"/>
      <c r="AA131" s="1323"/>
      <c r="AB131" s="1323" t="s">
        <v>274</v>
      </c>
      <c r="AC131" s="1323" t="s">
        <v>275</v>
      </c>
      <c r="AD131" s="1323" t="s">
        <v>276</v>
      </c>
      <c r="AE131" s="1323" t="s">
        <v>277</v>
      </c>
      <c r="AF131" s="1323" t="s">
        <v>278</v>
      </c>
      <c r="AG131" s="1323"/>
      <c r="AH131" s="1323" t="str">
        <f>IF($E$131=0,"",$E$131)</f>
        <v>Тариф на подключение (технологическое присоединение) к централизованной системе водоотведения</v>
      </c>
      <c r="AI131" s="1323" t="str">
        <f>IF($G$131=0,"",$G$131)</f>
        <v>Водоотведение</v>
      </c>
      <c r="AJ131" s="1323" t="str">
        <f>IF($J$131=0,"",$J$131)</f>
        <v>Тариф на подключение (технологическое подключение) к централизованной система водоотведения</v>
      </c>
      <c r="AK131" s="1323" t="str">
        <f>IF($K$131="нет","без дифференциации",IF($N$131=0,"",$N$131))</f>
        <v>без дифференциации</v>
      </c>
      <c r="AL131" s="1323" t="str">
        <f>IF($O$131="нет","без дифференциации",IF($R$131=0,"",$R$131))</f>
        <v>без дифференциации</v>
      </c>
      <c r="AM131" s="1323" t="str">
        <f>IF($S$131="нет","без дифференциации",IF($V$131=0,"",$V$131))</f>
        <v>без дифференциации</v>
      </c>
      <c r="AN131" s="1828">
        <f>$I$131</f>
        <v>1</v>
      </c>
      <c r="AO131" s="1323" t="str">
        <f>$I$131&amp;"."&amp;$M$131</f>
        <v>1.1</v>
      </c>
      <c r="AP131" s="1322" t="str">
        <f>$I$131&amp;"."&amp;$M$131&amp;"."&amp;$Q$131</f>
        <v>1.1.1</v>
      </c>
      <c r="AQ131" s="1322" t="str">
        <f>$I$131&amp;"."&amp;$M$131&amp;"."&amp;$Q$131&amp;"."&amp;$U$131</f>
        <v>1.1.1.1</v>
      </c>
      <c r="AR131" s="1523">
        <v>0</v>
      </c>
    </row>
    <row s="2973" customFormat="1" customHeight="1" ht="17.25">
      <c r="A132" s="377"/>
      <c r="C132" s="376"/>
      <c r="D132" s="2191"/>
      <c r="E132" s="2199"/>
      <c r="F132" s="2202"/>
      <c r="G132" s="3150"/>
      <c r="H132" s="3151"/>
      <c r="I132" s="3151"/>
      <c r="J132" s="3152"/>
      <c r="K132" s="3159"/>
      <c r="L132" s="3154"/>
      <c r="M132" s="3154"/>
      <c r="N132" s="3155" t="s">
        <v>28</v>
      </c>
      <c r="O132" s="3159"/>
      <c r="P132" s="3154"/>
      <c r="Q132" s="3154"/>
      <c r="R132" s="3156" t="s">
        <v>28</v>
      </c>
      <c r="S132" s="3157"/>
      <c r="T132" s="3160"/>
      <c r="U132" s="3161"/>
      <c r="V132" s="3161"/>
      <c r="W132" s="3152"/>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3" customFormat="1" customHeight="1" ht="17.25">
      <c r="A133" s="377"/>
      <c r="C133" s="376"/>
      <c r="D133" s="2192"/>
      <c r="E133" s="2200"/>
      <c r="F133" s="2202"/>
      <c r="G133" s="3162"/>
      <c r="H133" s="3163"/>
      <c r="I133" s="3163"/>
      <c r="J133" s="3164"/>
      <c r="K133" s="3159"/>
      <c r="L133" s="3163"/>
      <c r="M133" s="3163"/>
      <c r="N133" s="3156" t="s">
        <v>28</v>
      </c>
      <c r="O133" s="3165"/>
      <c r="P133" s="3166"/>
      <c r="Q133" s="3167"/>
      <c r="R133" s="3168" t="s">
        <v>279</v>
      </c>
      <c r="S133" s="3169"/>
      <c r="T133" s="3170"/>
      <c r="U133" s="3171"/>
      <c r="V133" s="3172"/>
      <c r="W133" s="3173"/>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3" customFormat="1" customHeight="1" ht="17.25">
      <c r="A134" s="377"/>
      <c r="C134" s="376"/>
      <c r="D134" s="2192"/>
      <c r="E134" s="2200"/>
      <c r="F134" s="2202"/>
      <c r="G134" s="3162"/>
      <c r="H134" s="3163"/>
      <c r="I134" s="3163"/>
      <c r="J134" s="3164"/>
      <c r="K134" s="3165"/>
      <c r="L134" s="3174"/>
      <c r="M134" s="3175"/>
      <c r="N134" s="3176" t="s">
        <v>280</v>
      </c>
      <c r="O134" s="3177"/>
      <c r="P134" s="3178"/>
      <c r="Q134" s="3179"/>
      <c r="R134" s="3180"/>
      <c r="S134" s="3181"/>
      <c r="T134" s="3182"/>
      <c r="U134" s="3183"/>
      <c r="V134" s="3184"/>
      <c r="W134" s="318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3" customFormat="1" customHeight="1" ht="17.25">
      <c r="A135" s="377"/>
      <c r="C135" s="376"/>
      <c r="D135" s="2192"/>
      <c r="E135" s="2200"/>
      <c r="F135" s="2203"/>
      <c r="G135" s="3162"/>
      <c r="H135" s="3186"/>
      <c r="I135" s="3187"/>
      <c r="J135" s="3188" t="s">
        <v>281</v>
      </c>
      <c r="K135" s="3189"/>
      <c r="L135" s="3190"/>
      <c r="M135" s="3191"/>
      <c r="N135" s="3192"/>
      <c r="O135" s="3193"/>
      <c r="P135" s="3194"/>
      <c r="Q135" s="3195"/>
      <c r="R135" s="3196"/>
      <c r="S135" s="3197"/>
      <c r="T135" s="3198"/>
      <c r="U135" s="3199"/>
      <c r="V135" s="3200"/>
      <c r="W135" s="3201"/>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83</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D131:D135"/>
    <mergeCell ref="E131:E135"/>
    <mergeCell ref="F131:F135"/>
    <mergeCell ref="G131:G135"/>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31:M133"/>
    <mergeCell ref="N131:N133"/>
    <mergeCell ref="S131:S132"/>
    <mergeCell ref="H131:H134"/>
    <mergeCell ref="I131:I134"/>
    <mergeCell ref="J131:J134"/>
    <mergeCell ref="K131:K134"/>
    <mergeCell ref="L131:L133"/>
    <mergeCell ref="W131:W132"/>
    <mergeCell ref="O131:O133"/>
    <mergeCell ref="P131:P132"/>
    <mergeCell ref="Q131:Q132"/>
    <mergeCell ref="R131:R132"/>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5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1">
      <formula1>900</formula1>
    </dataValidation>
    <dataValidation allowBlank="1" showInputMessage="1" showErrorMessage="1" prompt="Для выбора выполните двойной щелчок левой клавиши мыши по соответствующей ячейке." sqref="K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O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V131">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J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Для выбора выполните двойной щелчок левой клавиши мыши по соответствующей ячейке." sqref="S13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67908-BCC8-A65A-C9DA-63D69FB6983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10" width="9.140625" hidden="1"/>
    <col min="3" max="4" style="2910" width="3.00390625" customWidth="1"/>
    <col min="5" max="6" style="2910" width="15.00390625" customWidth="1"/>
    <col min="7" max="7" style="2910" width="11.57421875" customWidth="1"/>
    <col min="8" max="9" style="2910" width="3.00390625" customWidth="1"/>
    <col min="10" max="10" style="2910" width="12.00390625" customWidth="1"/>
    <col min="11" max="11" style="2910" width="0.28125" customWidth="1"/>
    <col min="12" max="13" style="2910" width="10.00390625" customWidth="1"/>
    <col min="14" max="15" style="2910" width="3.00390625" customWidth="1"/>
    <col min="16" max="16" style="2910" width="19.00390625" customWidth="1"/>
    <col min="17" max="17" style="2910" width="0.28125" customWidth="1"/>
    <col min="18" max="19" style="2910" width="10.00390625" customWidth="1"/>
    <col min="20" max="21" style="2910" width="3.00390625" customWidth="1"/>
    <col min="22" max="22" style="2910" width="25.00390625" customWidth="1"/>
    <col min="23" max="23" style="2910" width="0.28125" customWidth="1"/>
    <col min="24" max="25" style="2910" width="10.00390625" customWidth="1"/>
    <col min="26" max="27" style="2910" width="3.00390625" customWidth="1"/>
    <col min="28" max="28" style="2910" width="16.00390625" customWidth="1"/>
    <col min="29" max="29" style="2910" width="0.28125" customWidth="1"/>
    <col min="30" max="31" style="2910" width="10.00390625" customWidth="1"/>
    <col min="32" max="33" style="2910" width="3.00390625" customWidth="1"/>
    <col min="34" max="34" style="2910" width="8.00390625" customWidth="1"/>
    <col min="35" max="35" style="2910" width="21.00390625" customWidth="1"/>
    <col min="36" max="36" style="2910" width="8.00390625" customWidth="1"/>
    <col min="37" max="37" style="3277" width="8.00390625" customWidth="1"/>
    <col min="38" max="64" style="2910" width="8.00390625" customWidth="1"/>
    <col min="65" max="65" style="2910" width="9.140625" hidden="1"/>
  </cols>
  <sheetData>
    <row s="3204"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5" customFormat="1" customHeight="1" ht="11.25" hidden="1">
      <c r="L2" s="1609" t="s">
        <v>282</v>
      </c>
      <c r="M2" s="1609" t="s">
        <v>283</v>
      </c>
      <c r="R2" s="1609" t="s">
        <v>284</v>
      </c>
      <c r="S2" s="1609" t="s">
        <v>283</v>
      </c>
      <c r="X2" s="1609" t="s">
        <v>282</v>
      </c>
      <c r="Y2" s="1609" t="s">
        <v>283</v>
      </c>
      <c r="AD2" s="1609" t="s">
        <v>282</v>
      </c>
      <c r="AE2" s="1609" t="s">
        <v>283</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7"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5" customFormat="1" customHeight="1" ht="34.5">
      <c r="A4" s="1212"/>
      <c r="B4" s="1211"/>
      <c r="C4" s="1571"/>
      <c r="D4" s="2247" t="s">
        <v>285</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5" customFormat="1" customHeight="1" ht="14.699999999999998">
      <c r="A5" s="1688"/>
      <c r="B5" s="1687"/>
      <c r="C5" s="1571"/>
      <c r="D5" s="2232" t="str">
        <f>IF(org=0,"Не определено",org)</f>
        <v>Муниципальное унитарное предприятие "Невельские коммунальные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5"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4"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89</v>
      </c>
      <c r="E8" s="2183" t="s">
        <v>106</v>
      </c>
      <c r="F8" s="2248" t="s">
        <v>122</v>
      </c>
      <c r="G8" s="2249"/>
      <c r="H8" s="2248" t="s">
        <v>89</v>
      </c>
      <c r="I8" s="2249"/>
      <c r="J8" s="2183" t="s">
        <v>123</v>
      </c>
      <c r="K8" s="1612"/>
      <c r="L8" s="2252" t="s">
        <v>286</v>
      </c>
      <c r="M8" s="2252"/>
      <c r="N8" s="2252"/>
      <c r="O8" s="2252"/>
      <c r="P8" s="2252"/>
      <c r="Q8" s="1613"/>
      <c r="R8" s="2152" t="s">
        <v>287</v>
      </c>
      <c r="S8" s="2253"/>
      <c r="T8" s="2253"/>
      <c r="U8" s="2253"/>
      <c r="V8" s="2253"/>
      <c r="W8" s="1613"/>
      <c r="X8" s="2254" t="s">
        <v>288</v>
      </c>
      <c r="Y8" s="2254"/>
      <c r="Z8" s="2254"/>
      <c r="AA8" s="2254"/>
      <c r="AB8" s="2254"/>
      <c r="AC8" s="1614"/>
      <c r="AD8" s="2183" t="s">
        <v>289</v>
      </c>
      <c r="AE8" s="2183"/>
      <c r="AF8" s="2183"/>
      <c r="AG8" s="2183"/>
      <c r="AH8" s="2157"/>
      <c r="AI8" s="2183" t="s">
        <v>290</v>
      </c>
      <c r="AJ8" s="1630"/>
      <c r="BM8" s="349">
        <v>32</v>
      </c>
    </row>
    <row customHeight="1" ht="23.25">
      <c r="D9" s="2183"/>
      <c r="E9" s="2183"/>
      <c r="F9" s="2231" t="s">
        <v>90</v>
      </c>
      <c r="G9" s="2231" t="s">
        <v>128</v>
      </c>
      <c r="H9" s="2250"/>
      <c r="I9" s="2251"/>
      <c r="J9" s="2157"/>
      <c r="K9" s="1615"/>
      <c r="L9" s="2183" t="s">
        <v>291</v>
      </c>
      <c r="M9" s="2157"/>
      <c r="N9" s="2248" t="s">
        <v>89</v>
      </c>
      <c r="O9" s="2249"/>
      <c r="P9" s="2183" t="s">
        <v>129</v>
      </c>
      <c r="Q9" s="1612"/>
      <c r="R9" s="2183" t="s">
        <v>291</v>
      </c>
      <c r="S9" s="2157"/>
      <c r="T9" s="2248" t="s">
        <v>89</v>
      </c>
      <c r="U9" s="2249"/>
      <c r="V9" s="2183" t="s">
        <v>129</v>
      </c>
      <c r="W9" s="1612"/>
      <c r="X9" s="2183" t="s">
        <v>291</v>
      </c>
      <c r="Y9" s="2157"/>
      <c r="Z9" s="2248" t="s">
        <v>89</v>
      </c>
      <c r="AA9" s="2249"/>
      <c r="AB9" s="2183" t="s">
        <v>292</v>
      </c>
      <c r="AC9" s="1612"/>
      <c r="AD9" s="2183" t="s">
        <v>291</v>
      </c>
      <c r="AE9" s="2157"/>
      <c r="AF9" s="2248" t="s">
        <v>89</v>
      </c>
      <c r="AG9" s="2249"/>
      <c r="AH9" s="2157" t="s">
        <v>292</v>
      </c>
      <c r="AI9" s="2183"/>
      <c r="AJ9" s="1630"/>
      <c r="BM9" s="349">
        <v>22</v>
      </c>
    </row>
    <row customHeight="1" ht="24">
      <c r="D10" s="2231"/>
      <c r="E10" s="2231"/>
      <c r="F10" s="2255"/>
      <c r="G10" s="2255"/>
      <c r="H10" s="2256"/>
      <c r="I10" s="2257"/>
      <c r="J10" s="2248"/>
      <c r="K10" s="1615"/>
      <c r="L10" s="1634" t="s">
        <v>293</v>
      </c>
      <c r="M10" s="1629" t="s">
        <v>294</v>
      </c>
      <c r="N10" s="2250"/>
      <c r="O10" s="2251"/>
      <c r="P10" s="2231"/>
      <c r="Q10" s="1612"/>
      <c r="R10" s="1634" t="s">
        <v>293</v>
      </c>
      <c r="S10" s="1629" t="s">
        <v>294</v>
      </c>
      <c r="T10" s="2250"/>
      <c r="U10" s="2251"/>
      <c r="V10" s="2231"/>
      <c r="W10" s="1612"/>
      <c r="X10" s="1634" t="s">
        <v>293</v>
      </c>
      <c r="Y10" s="1629" t="s">
        <v>294</v>
      </c>
      <c r="Z10" s="2250"/>
      <c r="AA10" s="2251"/>
      <c r="AB10" s="2231"/>
      <c r="AC10" s="1612"/>
      <c r="AD10" s="1634" t="s">
        <v>293</v>
      </c>
      <c r="AE10" s="1629" t="s">
        <v>294</v>
      </c>
      <c r="AF10" s="2250"/>
      <c r="AG10" s="2251"/>
      <c r="AH10" s="2248"/>
      <c r="AI10" s="2231"/>
      <c r="AJ10" s="1630"/>
      <c r="AK10" s="310" t="s">
        <v>295</v>
      </c>
      <c r="AL10" s="310" t="s">
        <v>130</v>
      </c>
      <c r="BM10" s="349">
        <v>23</v>
      </c>
    </row>
    <row customHeight="1" ht="15">
      <c r="D11" s="2239" t="s">
        <v>110</v>
      </c>
      <c r="E11" s="2235" t="s">
        <v>296</v>
      </c>
      <c r="F11" s="2235" t="s">
        <v>297</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7"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111</v>
      </c>
      <c r="E17" s="2235" t="s">
        <v>296</v>
      </c>
      <c r="F17" s="2235" t="s">
        <v>298</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7"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91</v>
      </c>
      <c r="E23" s="2235" t="s">
        <v>296</v>
      </c>
      <c r="F23" s="2235" t="s">
        <v>299</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99</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7"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92</v>
      </c>
      <c r="E29" s="2235" t="s">
        <v>296</v>
      </c>
      <c r="F29" s="2235" t="s">
        <v>300</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7"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100</v>
      </c>
      <c r="E35" s="2235" t="s">
        <v>296</v>
      </c>
      <c r="F35" s="2235" t="s">
        <v>301</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7"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83</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5FEE3-B005-44C9-BBE9-31A6CB9E0A0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78" width="15.00390625" hidden="1" customWidth="1"/>
    <col min="2"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121.00390625" customWidth="1"/>
    <col min="8" max="8" style="3279" width="8.00390625" customWidth="1"/>
    <col min="9" max="9" style="3279" width="64.00390625" customWidth="1"/>
    <col min="10" max="10" style="3279" width="9.140625" hidden="1"/>
  </cols>
  <sheetData>
    <row customHeight="1" ht="11.25" hidden="1">
      <c r="A1" s="1742" t="s">
        <v>302</v>
      </c>
      <c r="J1" s="511" t="s">
        <v>14</v>
      </c>
    </row>
    <row customHeight="1" ht="11.25" hidden="1">
      <c r="J2" s="511">
        <v>0</v>
      </c>
    </row>
    <row s="3280" customFormat="1" customHeight="1" ht="11.549999999999999">
      <c r="A3" s="1742"/>
      <c r="B3" s="557"/>
      <c r="D3" s="534"/>
      <c r="J3" s="533">
        <v>11</v>
      </c>
    </row>
    <row customHeight="1" ht="27.299999999999997">
      <c r="D4" s="2213" t="str">
        <f>ORG_INFO_NAME_FORM</f>
        <v>Форма 1. Информация об организации, осуществляющей водоотведение (общая информация)</v>
      </c>
      <c r="E4" s="2214"/>
      <c r="F4" s="2215"/>
      <c r="I4" s="771"/>
      <c r="J4" s="511">
        <v>26</v>
      </c>
    </row>
    <row customHeight="1" ht="18">
      <c r="D5" s="2232" t="str">
        <f>IF(org=0,"Не определено",org)</f>
        <v>Муниципальное унитарное предприятие "Невельские коммунальные сети"</v>
      </c>
      <c r="E5" s="2232"/>
      <c r="F5" s="2232"/>
      <c r="I5" s="771"/>
      <c r="J5" s="511">
        <v>17</v>
      </c>
    </row>
    <row s="3280"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303</v>
      </c>
      <c r="E8" s="2261"/>
      <c r="F8" s="2261"/>
      <c r="G8" s="2264" t="s">
        <v>304</v>
      </c>
      <c r="J8" s="511">
        <v>11</v>
      </c>
    </row>
    <row customHeight="1" ht="11.549999999999999">
      <c r="A9" s="513"/>
      <c r="B9" s="558"/>
      <c r="C9" s="513"/>
      <c r="D9" s="528" t="s">
        <v>89</v>
      </c>
      <c r="E9" s="502" t="s">
        <v>305</v>
      </c>
      <c r="F9" s="502" t="s">
        <v>306</v>
      </c>
      <c r="G9" s="2265"/>
      <c r="J9" s="511">
        <v>11</v>
      </c>
    </row>
    <row customHeight="1" ht="12" hidden="1">
      <c r="A10" s="513"/>
      <c r="B10" s="558"/>
      <c r="C10" s="513"/>
      <c r="D10" s="520"/>
      <c r="E10" s="520"/>
      <c r="F10" s="520"/>
      <c r="G10" s="520"/>
      <c r="J10" s="511">
        <v>0</v>
      </c>
    </row>
    <row customHeight="1" ht="22.5" hidden="1">
      <c r="A11" s="513"/>
      <c r="B11" s="558"/>
      <c r="C11" s="513"/>
      <c r="D11" s="1065" t="s">
        <v>110</v>
      </c>
      <c r="E11" s="1068" t="s">
        <v>307</v>
      </c>
      <c r="F11" s="1067" t="str">
        <f>IF(region_name="","",region_name)</f>
        <v>Сахалинская область</v>
      </c>
      <c r="G11" s="1068" t="s">
        <v>308</v>
      </c>
      <c r="H11" s="531"/>
      <c r="J11" s="511">
        <v>0</v>
      </c>
    </row>
    <row customHeight="1" ht="22.5" hidden="1">
      <c r="A12" s="513"/>
      <c r="B12" s="558"/>
      <c r="C12" s="513"/>
      <c r="D12" s="501" t="s">
        <v>110</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309</v>
      </c>
      <c r="G12" s="530"/>
      <c r="H12" s="531"/>
      <c r="J12" s="511">
        <v>0</v>
      </c>
    </row>
    <row customHeight="1" ht="23.25">
      <c r="A13" s="513"/>
      <c r="B13" s="558"/>
      <c r="C13" s="513"/>
      <c r="D13" s="501" t="s">
        <v>110</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310</v>
      </c>
      <c r="E14" s="1066" t="s">
        <v>311</v>
      </c>
      <c r="F14" s="1067" t="str">
        <f>IF(inn="","",inn)</f>
        <v>6505011534</v>
      </c>
      <c r="G14" s="1068" t="s">
        <v>312</v>
      </c>
      <c r="H14" s="531"/>
      <c r="J14" s="511">
        <v>0</v>
      </c>
    </row>
    <row customHeight="1" ht="22.5" hidden="1">
      <c r="A15" s="513"/>
      <c r="B15" s="558"/>
      <c r="C15" s="513"/>
      <c r="D15" s="1065" t="s">
        <v>313</v>
      </c>
      <c r="E15" s="1066" t="s">
        <v>314</v>
      </c>
      <c r="F15" s="1067" t="str">
        <f>IF(kpp="","",kpp)</f>
        <v>650501001</v>
      </c>
      <c r="G15" s="1068" t="s">
        <v>315</v>
      </c>
      <c r="H15" s="531"/>
      <c r="J15" s="511">
        <v>0</v>
      </c>
    </row>
    <row customHeight="1" ht="39">
      <c r="A16" s="513"/>
      <c r="B16" s="558"/>
      <c r="C16" s="513"/>
      <c r="D16" s="501" t="s">
        <v>111</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91</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92</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316</v>
      </c>
      <c r="B19" s="558"/>
      <c r="C19" s="2269"/>
      <c r="D19" s="501" t="str">
        <f>A19</f>
        <v>5.1</v>
      </c>
      <c r="E19" s="498" t="s">
        <v>317</v>
      </c>
      <c r="F19" s="499" t="s">
        <v>309</v>
      </c>
      <c r="G19" s="500" t="s">
        <v>318</v>
      </c>
      <c r="H19" s="531"/>
      <c r="I19" s="908"/>
      <c r="J19" s="511">
        <v>0</v>
      </c>
    </row>
    <row customHeight="1" ht="24" hidden="1">
      <c r="A20" s="2258"/>
      <c r="B20" s="558"/>
      <c r="C20" s="2269"/>
      <c r="D20" s="496" t="str">
        <f>D19&amp;".1"</f>
        <v>5.1.1</v>
      </c>
      <c r="E20" s="495" t="s">
        <v>319</v>
      </c>
      <c r="F20" s="937" t="s">
        <v>28</v>
      </c>
      <c r="G20" s="530"/>
      <c r="H20" s="531"/>
      <c r="I20" s="908"/>
      <c r="J20" s="511">
        <v>0</v>
      </c>
    </row>
    <row customHeight="1" ht="22.5" hidden="1">
      <c r="A21" s="2258"/>
      <c r="B21" s="558"/>
      <c r="C21" s="2269"/>
      <c r="D21" s="496" t="str">
        <f>D19&amp;".2"</f>
        <v>5.1.2</v>
      </c>
      <c r="E21" s="495" t="s">
        <v>320</v>
      </c>
      <c r="F21" s="1789" t="s">
        <v>28</v>
      </c>
      <c r="G21" s="500" t="s">
        <v>321</v>
      </c>
      <c r="H21" s="531"/>
      <c r="I21" s="908"/>
      <c r="J21" s="511">
        <v>0</v>
      </c>
    </row>
    <row customHeight="1" ht="22.5" hidden="1">
      <c r="A22" s="2258"/>
      <c r="B22" s="558"/>
      <c r="C22" s="2269"/>
      <c r="D22" s="496" t="str">
        <f>D19&amp;".3"</f>
        <v>5.1.3</v>
      </c>
      <c r="E22" s="495" t="s">
        <v>322</v>
      </c>
      <c r="F22" s="937" t="s">
        <v>28</v>
      </c>
      <c r="G22" s="530"/>
      <c r="H22" s="531"/>
      <c r="I22" s="908"/>
      <c r="J22" s="511">
        <v>0</v>
      </c>
    </row>
    <row customHeight="1" ht="22.5" hidden="1">
      <c r="A23" s="2258"/>
      <c r="B23" s="558"/>
      <c r="C23" s="2269"/>
      <c r="D23" s="496" t="str">
        <f>D19&amp;".4"</f>
        <v>5.1.4</v>
      </c>
      <c r="E23" s="495" t="s">
        <v>323</v>
      </c>
      <c r="F23" s="937" t="s">
        <v>28</v>
      </c>
      <c r="G23" s="500" t="s">
        <v>324</v>
      </c>
      <c r="H23" s="531"/>
      <c r="I23" s="908"/>
      <c r="J23" s="511">
        <v>0</v>
      </c>
    </row>
    <row customHeight="1" ht="22.5" hidden="1">
      <c r="A24" s="2034"/>
      <c r="B24" s="558"/>
      <c r="C24" s="548"/>
      <c r="D24" s="523"/>
      <c r="E24" s="1224" t="s">
        <v>325</v>
      </c>
      <c r="F24" s="524"/>
      <c r="G24" s="525"/>
      <c r="H24" s="531"/>
      <c r="I24" s="908"/>
      <c r="J24" s="511">
        <v>0</v>
      </c>
    </row>
    <row s="3281" customFormat="1" customHeight="1" ht="24.75" hidden="1">
      <c r="A25" s="513"/>
      <c r="B25" s="558"/>
      <c r="C25" s="558"/>
      <c r="D25" s="1062" t="s">
        <v>91</v>
      </c>
      <c r="E25" s="1064" t="s">
        <v>326</v>
      </c>
      <c r="F25" s="1069" t="s">
        <v>309</v>
      </c>
      <c r="G25" s="1064"/>
      <c r="J25" s="557">
        <v>0</v>
      </c>
    </row>
    <row s="3281" customFormat="1" customHeight="1" ht="11.25" hidden="1">
      <c r="A26" s="513"/>
      <c r="B26" s="558"/>
      <c r="C26" s="558"/>
      <c r="D26" s="1062" t="s">
        <v>327</v>
      </c>
      <c r="E26" s="1063" t="s">
        <v>328</v>
      </c>
      <c r="F26" s="1069" t="s">
        <v>309</v>
      </c>
      <c r="G26" s="1064"/>
      <c r="J26" s="557">
        <v>0</v>
      </c>
    </row>
    <row s="3281" customFormat="1" customHeight="1" ht="11.25" hidden="1">
      <c r="A27" s="513"/>
      <c r="B27" s="558"/>
      <c r="C27" s="558"/>
      <c r="D27" s="1062" t="s">
        <v>329</v>
      </c>
      <c r="E27" s="1070" t="s">
        <v>330</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57">
        <v>0</v>
      </c>
    </row>
    <row s="3281" customFormat="1" customHeight="1" ht="11.25" hidden="1">
      <c r="A28" s="513"/>
      <c r="B28" s="558"/>
      <c r="C28" s="558"/>
      <c r="D28" s="1062" t="s">
        <v>331</v>
      </c>
      <c r="E28" s="1070" t="s">
        <v>332</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57">
        <v>0</v>
      </c>
    </row>
    <row s="3281" customFormat="1" customHeight="1" ht="11.25" hidden="1">
      <c r="A29" s="513"/>
      <c r="B29" s="558"/>
      <c r="C29" s="558"/>
      <c r="D29" s="1062" t="s">
        <v>333</v>
      </c>
      <c r="E29" s="1070" t="s">
        <v>334</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57">
        <v>0</v>
      </c>
    </row>
    <row s="3281" customFormat="1" customHeight="1" ht="11.25" hidden="1">
      <c r="A30" s="513"/>
      <c r="B30" s="558"/>
      <c r="C30" s="558"/>
      <c r="D30" s="1062" t="s">
        <v>335</v>
      </c>
      <c r="E30" s="1063" t="s">
        <v>336</v>
      </c>
      <c r="F30" s="1071"/>
      <c r="G30" s="1064"/>
      <c r="J30" s="557">
        <v>0</v>
      </c>
    </row>
    <row s="3281" customFormat="1" customHeight="1" ht="11.25" hidden="1">
      <c r="A31" s="513"/>
      <c r="B31" s="558"/>
      <c r="C31" s="558"/>
      <c r="D31" s="1062" t="s">
        <v>337</v>
      </c>
      <c r="E31" s="1063" t="s">
        <v>338</v>
      </c>
      <c r="F31" s="1071"/>
      <c r="G31" s="1064"/>
      <c r="J31" s="557">
        <v>0</v>
      </c>
    </row>
    <row s="3281" customFormat="1" customHeight="1" ht="11.25" hidden="1">
      <c r="A32" s="513"/>
      <c r="B32" s="558"/>
      <c r="C32" s="558"/>
      <c r="D32" s="1062" t="s">
        <v>339</v>
      </c>
      <c r="E32" s="1063" t="s">
        <v>340</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309</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341</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341</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309</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342</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343</v>
      </c>
      <c r="H44" s="531"/>
      <c r="J44" s="511">
        <v>22</v>
      </c>
    </row>
    <row customHeight="1" ht="23.25">
      <c r="A45" s="513"/>
      <c r="B45" s="558"/>
      <c r="C45" s="513"/>
      <c r="D45" s="496">
        <f>D44+1</f>
        <v>11</v>
      </c>
      <c r="E45" s="494" t="s">
        <v>344</v>
      </c>
      <c r="F45" s="499" t="s">
        <v>309</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345</v>
      </c>
      <c r="H46" s="531"/>
      <c r="J46" s="511">
        <v>23</v>
      </c>
    </row>
    <row customHeight="1" ht="24">
      <c r="A47" s="2258"/>
      <c r="B47" s="558"/>
      <c r="C47" s="548"/>
      <c r="D47" s="496" t="str">
        <f>D45&amp;".2"</f>
        <v>11.2</v>
      </c>
      <c r="E47" s="498" t="s">
        <v>346</v>
      </c>
      <c r="F47" s="546"/>
      <c r="G47" s="493" t="s">
        <v>347</v>
      </c>
      <c r="H47" s="531"/>
      <c r="J47" s="511">
        <v>23</v>
      </c>
    </row>
    <row customHeight="1" ht="24">
      <c r="A48" s="2258"/>
      <c r="B48" s="558"/>
      <c r="C48" s="548"/>
      <c r="D48" s="496" t="str">
        <f>D45&amp;".3"</f>
        <v>11.3</v>
      </c>
      <c r="E48" s="498" t="s">
        <v>348</v>
      </c>
      <c r="F48" s="546"/>
      <c r="G48" s="493" t="s">
        <v>349</v>
      </c>
      <c r="H48" s="531"/>
      <c r="J48" s="511">
        <v>23</v>
      </c>
    </row>
    <row customHeight="1" ht="24">
      <c r="A49" s="2258"/>
      <c r="B49" s="558"/>
      <c r="C49" s="548"/>
      <c r="D49" s="496" t="str">
        <f>IF(TEMPLATE_SPHERE="TKO",D45&amp;".0",D45&amp;".4")</f>
        <v>11.4</v>
      </c>
      <c r="E49" s="492" t="s">
        <v>350</v>
      </c>
      <c r="F49" s="1741"/>
      <c r="G49" s="1818" t="s">
        <v>351</v>
      </c>
      <c r="H49" s="531"/>
      <c r="J49" s="511">
        <v>23</v>
      </c>
    </row>
    <row customHeight="1" ht="24">
      <c r="A50" s="513"/>
      <c r="B50" s="558"/>
      <c r="C50" s="513"/>
      <c r="D50" s="523"/>
      <c r="E50" s="471" t="s">
        <v>352</v>
      </c>
      <c r="F50" s="524"/>
      <c r="G50" s="1818" t="s">
        <v>353</v>
      </c>
      <c r="H50" s="532"/>
      <c r="J50" s="511">
        <v>23</v>
      </c>
    </row>
    <row customHeight="1" ht="24">
      <c r="A51" s="914"/>
      <c r="B51" s="558"/>
      <c r="C51" s="548"/>
      <c r="D51" s="496">
        <f>D45+1</f>
        <v>12</v>
      </c>
      <c r="E51" s="584" t="s">
        <v>354</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348"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348" customFormat="1" customHeight="1" ht="42">
      <c r="A54" s="513"/>
      <c r="B54" s="558"/>
      <c r="C54" s="2259"/>
      <c r="D54" s="2262"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83</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1DAA4-4142-08DA-5BEA-2E7D25FD202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hidden="1" customWidth="1"/>
    <col min="32" max="32" style="2774" width="103.7109375" customWidth="1"/>
    <col min="33" max="34" style="2774" width="103.7109375" hidden="1" customWidth="1"/>
    <col min="35" max="35" style="2865" width="3.00390625" customWidth="1"/>
    <col min="36" max="38" style="2850" width="10.00390625" customWidth="1"/>
    <col min="39" max="39" style="2850" width="13.7109375" hidden="1" customWidth="1"/>
    <col min="40" max="40" style="2850" width="15.00390625" customWidth="1"/>
    <col min="41" max="41" style="2850" width="16.00390625" customWidth="1"/>
    <col min="42" max="45" style="2850" width="10.00390625" customWidth="1"/>
    <col min="46" max="46" style="2774" width="10.57421875" hidden="1"/>
  </cols>
  <sheetData>
    <row customHeight="1" ht="22.5" hidden="1">
      <c r="E1" s="468"/>
      <c r="F1" s="468"/>
      <c r="G1" s="468"/>
      <c r="H1" s="2273" t="s">
        <v>355</v>
      </c>
      <c r="I1" s="2273"/>
      <c r="J1" s="2273"/>
      <c r="K1" s="2273"/>
      <c r="L1" s="2273"/>
      <c r="M1" s="2273"/>
      <c r="N1" s="2273"/>
      <c r="O1" s="2273"/>
      <c r="P1" s="2273"/>
      <c r="Q1" s="2273"/>
      <c r="R1" s="2273"/>
      <c r="T1" s="2273" t="s">
        <v>356</v>
      </c>
      <c r="U1" s="2273"/>
      <c r="V1" s="2273"/>
      <c r="X1" s="2273" t="s">
        <v>357</v>
      </c>
      <c r="Y1" s="2273"/>
      <c r="Z1" s="2273"/>
      <c r="AB1" s="2273" t="s">
        <v>358</v>
      </c>
      <c r="AC1" s="2273"/>
      <c r="AT1" s="503" t="s">
        <v>14</v>
      </c>
    </row>
    <row customHeight="1" ht="14.25" hidden="1">
      <c r="AT2" s="503">
        <v>0</v>
      </c>
    </row>
    <row s="3363" customFormat="1" customHeight="1" ht="5.25">
      <c r="C3" s="757"/>
      <c r="D3" s="758"/>
      <c r="E3" s="758"/>
      <c r="F3" s="758"/>
      <c r="G3" s="758"/>
      <c r="H3" s="758" t="s">
        <v>359</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водоотведение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Муниципальное унитарное предприятие "Невельские коммунальные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303</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304</v>
      </c>
      <c r="AF7" s="2279" t="s">
        <v>304</v>
      </c>
      <c r="AG7" s="2279" t="s">
        <v>304</v>
      </c>
      <c r="AH7" s="2279" t="s">
        <v>304</v>
      </c>
      <c r="AT7" s="503">
        <v>14</v>
      </c>
    </row>
    <row customHeight="1" ht="27.299999999999997">
      <c r="C8" s="506"/>
      <c r="D8" s="2183" t="s">
        <v>89</v>
      </c>
      <c r="E8" s="2279" t="str">
        <f>"Наименование "&amp;IF(TEMPLATE_SPHERE&lt;&gt;"HEAT","централизованной ","")&amp;"системы "&amp;TEMPLATE_SPHERE_RUS</f>
        <v>Наименование централизованной системы водоотведения</v>
      </c>
      <c r="F8" s="2279" t="str">
        <f>IF(TEMPLATE_SPHERE&lt;&gt;"HEAT","Регулируемый вид деятельности","Вид регулируемой деятельности")</f>
        <v>Регулируемый вид деятельности</v>
      </c>
      <c r="G8" s="884"/>
      <c r="H8" s="2280" t="s">
        <v>360</v>
      </c>
      <c r="I8" s="2282" t="s">
        <v>361</v>
      </c>
      <c r="J8" s="2279" t="s">
        <v>362</v>
      </c>
      <c r="K8" s="2279"/>
      <c r="L8" s="2279"/>
      <c r="M8" s="2274"/>
      <c r="N8" s="2279" t="s">
        <v>363</v>
      </c>
      <c r="O8" s="2279"/>
      <c r="P8" s="2279" t="s">
        <v>364</v>
      </c>
      <c r="Q8" s="2279"/>
      <c r="R8" s="2286" t="s">
        <v>365</v>
      </c>
      <c r="S8" s="880"/>
      <c r="T8" s="2284" t="s">
        <v>366</v>
      </c>
      <c r="U8" s="2284" t="s">
        <v>367</v>
      </c>
      <c r="V8" s="2284" t="s">
        <v>368</v>
      </c>
      <c r="W8" s="882"/>
      <c r="X8" s="2284" t="s">
        <v>369</v>
      </c>
      <c r="Y8" s="2284" t="s">
        <v>370</v>
      </c>
      <c r="Z8" s="2284" t="s">
        <v>371</v>
      </c>
      <c r="AA8" s="882"/>
      <c r="AB8" s="2284" t="s">
        <v>372</v>
      </c>
      <c r="AC8" s="2284" t="s">
        <v>365</v>
      </c>
      <c r="AD8" s="882"/>
      <c r="AE8" s="2279"/>
      <c r="AF8" s="2279"/>
      <c r="AG8" s="2279"/>
      <c r="AH8" s="2279"/>
      <c r="AT8" s="503">
        <v>26</v>
      </c>
    </row>
    <row customHeight="1" ht="46.199999999999996">
      <c r="C9" s="506"/>
      <c r="D9" s="2183"/>
      <c r="E9" s="2279"/>
      <c r="F9" s="2279"/>
      <c r="G9" s="885"/>
      <c r="H9" s="2281"/>
      <c r="I9" s="2283"/>
      <c r="J9" s="481" t="s">
        <v>373</v>
      </c>
      <c r="K9" s="481" t="s">
        <v>374</v>
      </c>
      <c r="L9" s="481" t="s">
        <v>375</v>
      </c>
      <c r="M9" s="487" t="s">
        <v>376</v>
      </c>
      <c r="N9" s="481" t="s">
        <v>377</v>
      </c>
      <c r="O9" s="481" t="s">
        <v>376</v>
      </c>
      <c r="P9" s="481" t="s">
        <v>378</v>
      </c>
      <c r="Q9" s="481" t="s">
        <v>376</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4" customFormat="1" customHeight="1" ht="11.25" hidden="1">
      <c r="C11" s="554"/>
      <c r="D11" s="555" t="s">
        <v>379</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110</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380</v>
      </c>
      <c r="AF12" s="2277" t="s">
        <v>381</v>
      </c>
      <c r="AG12" s="2277" t="s">
        <v>382</v>
      </c>
      <c r="AH12" s="2277" t="s">
        <v>383</v>
      </c>
      <c r="AI12" s="503"/>
      <c r="AM12" s="567"/>
      <c r="AP12" s="556" t="s">
        <v>384</v>
      </c>
      <c r="AQ12" s="556" t="s">
        <v>384</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83</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3A48D-AE52-C6BC-2F3F-97818E072BF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8"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5" width="3.00390625" customWidth="1"/>
    <col min="12" max="14" style="2850" width="10.00390625" customWidth="1"/>
    <col min="15" max="15" style="2850" width="13.00390625" customWidth="1"/>
    <col min="16" max="16" style="2850" width="15.00390625" customWidth="1"/>
    <col min="17" max="17" style="2850" width="16.00390625" customWidth="1"/>
    <col min="18" max="21" style="2850" width="10.00390625" customWidth="1"/>
    <col min="22" max="22" style="2774" width="10.57421875" hidden="1"/>
  </cols>
  <sheetData>
    <row customHeight="1" ht="22.5" hidden="1">
      <c r="E1" s="468"/>
      <c r="F1" s="468"/>
      <c r="G1" s="468"/>
      <c r="H1" s="2273" t="s">
        <v>355</v>
      </c>
      <c r="I1" s="2273"/>
      <c r="V1" s="1663" t="s">
        <v>14</v>
      </c>
    </row>
    <row s="2774" customFormat="1" customHeight="1" ht="14.25" hidden="1">
      <c r="C2" s="1675"/>
      <c r="D2" s="2289" t="s">
        <v>110</v>
      </c>
      <c r="E2" s="2291"/>
      <c r="F2" s="1681"/>
      <c r="G2" s="1676" t="s">
        <v>110</v>
      </c>
      <c r="H2" s="1679"/>
      <c r="I2" s="1677"/>
      <c r="L2" s="1678"/>
      <c r="M2" s="1678"/>
      <c r="N2" s="1678"/>
      <c r="O2" s="1678" t="s">
        <v>385</v>
      </c>
      <c r="P2" s="1678"/>
      <c r="Q2" s="1678"/>
      <c r="R2" s="1680" t="s">
        <v>384</v>
      </c>
      <c r="S2" s="1680" t="s">
        <v>384</v>
      </c>
      <c r="T2" s="1678"/>
      <c r="U2" s="1678"/>
      <c r="V2" s="1674">
        <v>0</v>
      </c>
    </row>
    <row s="2774" customFormat="1" customHeight="1" ht="14.25" hidden="1">
      <c r="C3" s="1675"/>
      <c r="D3" s="2290"/>
      <c r="E3" s="2292"/>
      <c r="F3" s="461"/>
      <c r="G3" s="925"/>
      <c r="H3" s="925" t="s">
        <v>386</v>
      </c>
      <c r="I3" s="369"/>
      <c r="L3" s="1678"/>
      <c r="M3" s="1678"/>
      <c r="N3" s="1678"/>
      <c r="O3" s="1678"/>
      <c r="P3" s="1678"/>
      <c r="Q3" s="1678"/>
      <c r="R3" s="1680"/>
      <c r="S3" s="1680"/>
      <c r="T3" s="1678"/>
      <c r="U3" s="1678"/>
      <c r="V3" s="1674">
        <v>0</v>
      </c>
    </row>
    <row customHeight="1" ht="14.25" hidden="1">
      <c r="V4" s="1663">
        <v>0</v>
      </c>
    </row>
    <row s="3363" customFormat="1" customHeight="1" ht="5.25">
      <c r="C5" s="757"/>
      <c r="D5" s="758"/>
      <c r="E5" s="758"/>
      <c r="F5" s="758"/>
      <c r="G5" s="758"/>
      <c r="H5" s="758" t="s">
        <v>359</v>
      </c>
      <c r="I5" s="758"/>
      <c r="J5" s="758"/>
      <c r="L5" s="1670"/>
      <c r="M5" s="1670"/>
      <c r="N5" s="1670"/>
      <c r="O5" s="1670"/>
      <c r="P5" s="1670"/>
      <c r="Q5" s="1670"/>
      <c r="R5" s="1670"/>
      <c r="S5" s="1670"/>
      <c r="T5" s="1670"/>
      <c r="U5" s="1670"/>
      <c r="V5" s="1669">
        <v>5</v>
      </c>
    </row>
    <row customHeight="1" ht="29.25">
      <c r="C6" s="1572"/>
      <c r="D6" s="2293" t="s">
        <v>387</v>
      </c>
      <c r="E6" s="2293"/>
      <c r="F6" s="2293"/>
      <c r="G6" s="2293"/>
      <c r="H6" s="2293"/>
      <c r="I6" s="2293"/>
      <c r="J6" s="547"/>
      <c r="K6" s="1671"/>
      <c r="V6" s="1663">
        <v>28</v>
      </c>
    </row>
    <row customHeight="1" ht="18">
      <c r="C7" s="1572"/>
      <c r="D7" s="2232" t="str">
        <f>IF(org=0,"Не определено",org)</f>
        <v>Муниципальное унитарное предприятие "Невельские коммунальные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303</v>
      </c>
      <c r="E10" s="2275"/>
      <c r="F10" s="2275"/>
      <c r="G10" s="2275"/>
      <c r="H10" s="2275"/>
      <c r="I10" s="2275"/>
      <c r="J10" s="2279" t="s">
        <v>304</v>
      </c>
      <c r="V10" s="1663">
        <v>14</v>
      </c>
    </row>
    <row customHeight="1" ht="27.299999999999997">
      <c r="C11" s="1572"/>
      <c r="D11" s="2183" t="s">
        <v>89</v>
      </c>
      <c r="E11" s="2279" t="s">
        <v>106</v>
      </c>
      <c r="F11" s="2248" t="s">
        <v>89</v>
      </c>
      <c r="G11" s="2249"/>
      <c r="H11" s="2231" t="s">
        <v>388</v>
      </c>
      <c r="I11" s="2231" t="s">
        <v>389</v>
      </c>
      <c r="J11" s="2279"/>
      <c r="V11" s="1663">
        <v>26</v>
      </c>
    </row>
    <row customHeight="1" ht="14.699999999999998">
      <c r="C12" s="1572"/>
      <c r="D12" s="2183"/>
      <c r="E12" s="2279"/>
      <c r="F12" s="2256"/>
      <c r="G12" s="2257"/>
      <c r="H12" s="2288"/>
      <c r="I12" s="2288"/>
      <c r="J12" s="2279"/>
      <c r="V12" s="1663">
        <v>14</v>
      </c>
    </row>
    <row s="3404" customFormat="1" customHeight="1" ht="11.25" hidden="1">
      <c r="C13" s="554"/>
      <c r="D13" s="555" t="s">
        <v>379</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110</v>
      </c>
      <c r="E14" s="2291"/>
      <c r="F14" s="1673"/>
      <c r="G14" s="1672" t="s">
        <v>110</v>
      </c>
      <c r="H14" s="1679"/>
      <c r="I14" s="1677"/>
      <c r="J14" s="2225" t="s">
        <v>390</v>
      </c>
      <c r="K14" s="1663"/>
      <c r="R14" s="556" t="s">
        <v>384</v>
      </c>
      <c r="S14" s="556" t="s">
        <v>384</v>
      </c>
      <c r="V14" s="1663">
        <v>14</v>
      </c>
    </row>
    <row customHeight="1" ht="14.699999999999998">
      <c r="A15" s="1663"/>
      <c r="C15" s="1572"/>
      <c r="D15" s="2290"/>
      <c r="E15" s="2292"/>
      <c r="F15" s="461"/>
      <c r="G15" s="925"/>
      <c r="H15" s="925" t="s">
        <v>386</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83</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54265-F0CC-FB96-04B7-92E7BE0CA055}"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8"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5" width="7.00390625" customWidth="1"/>
    <col min="14" max="22" style="2774" width="10.00390625" customWidth="1"/>
    <col min="23" max="23" style="2774" width="10.57421875" hidden="1"/>
  </cols>
  <sheetData>
    <row s="2850" customFormat="1" customHeight="1" ht="5.25" hidden="1">
      <c r="C1" s="567"/>
      <c r="D1" s="550"/>
      <c r="F1" s="567"/>
      <c r="G1" s="545" t="s">
        <v>84</v>
      </c>
      <c r="H1" s="545" t="s">
        <v>85</v>
      </c>
      <c r="I1" s="545" t="s">
        <v>86</v>
      </c>
      <c r="P1" s="545" t="s">
        <v>84</v>
      </c>
      <c r="Q1" s="545" t="s">
        <v>85</v>
      </c>
      <c r="R1" s="545" t="s">
        <v>86</v>
      </c>
      <c r="W1" s="545" t="s">
        <v>14</v>
      </c>
    </row>
    <row s="2850"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391</v>
      </c>
      <c r="F4" s="2294"/>
      <c r="G4" s="2295"/>
      <c r="H4" s="2295"/>
      <c r="I4" s="2296"/>
      <c r="J4" s="547"/>
      <c r="K4" s="509"/>
      <c r="L4" s="509"/>
      <c r="W4" s="503">
        <v>22</v>
      </c>
    </row>
    <row s="2774" customFormat="1" customHeight="1" ht="18">
      <c r="A5" s="815"/>
      <c r="D5" s="878"/>
      <c r="E5" s="2270" t="str">
        <f>IF(org=0,"Не определено",org)</f>
        <v>Муниципальное унитарное предприятие "Невельские коммунальные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303</v>
      </c>
      <c r="F7" s="2264"/>
      <c r="G7" s="2265"/>
      <c r="H7" s="2265"/>
      <c r="I7" s="2265"/>
      <c r="J7" s="2265"/>
      <c r="K7" s="2265"/>
      <c r="L7" s="2279" t="s">
        <v>304</v>
      </c>
      <c r="W7" s="503">
        <v>14</v>
      </c>
    </row>
    <row customHeight="1" ht="48.29999999999999">
      <c r="D8" s="506"/>
      <c r="E8" s="529" t="s">
        <v>89</v>
      </c>
      <c r="F8" s="879"/>
      <c r="G8" s="521" t="s">
        <v>87</v>
      </c>
      <c r="H8" s="521" t="s">
        <v>88</v>
      </c>
      <c r="I8" s="470" t="s">
        <v>86</v>
      </c>
      <c r="J8" s="470" t="s">
        <v>392</v>
      </c>
      <c r="K8" s="470" t="s">
        <v>393</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394</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62</v>
      </c>
      <c r="K12" s="1220" t="s">
        <v>28</v>
      </c>
      <c r="L12" s="2297"/>
      <c r="M12" s="567"/>
      <c r="N12" s="567"/>
      <c r="O12" s="567"/>
      <c r="P12" s="572" t="s">
        <v>395</v>
      </c>
      <c r="Q12" s="572" t="s">
        <v>396</v>
      </c>
      <c r="R12" s="573" t="s">
        <v>397</v>
      </c>
      <c r="S12" s="567" t="s">
        <v>398</v>
      </c>
      <c r="T12" s="567"/>
      <c r="U12" s="567"/>
      <c r="V12" s="567"/>
      <c r="W12" s="536">
        <v>14</v>
      </c>
    </row>
    <row customHeight="1" ht="15.75">
      <c r="A13" s="2155"/>
      <c r="B13" s="561"/>
      <c r="D13" s="562"/>
      <c r="E13" s="461"/>
      <c r="F13" s="585"/>
      <c r="G13" s="472" t="s">
        <v>103</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83</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CDE719-FF95-E9F4-2302-15821201538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61"/>
      <c r="R6" s="412"/>
      <c r="S6" s="1365">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65">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65">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62</v>
      </c>
      <c r="AJ17" s="2323"/>
      <c r="AK17" s="2324" t="s">
        <v>62</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666" t="s">
        <v>435</v>
      </c>
      <c r="X40" s="2318" t="s">
        <v>436</v>
      </c>
      <c r="Y40" s="2319"/>
      <c r="Z40" s="2318" t="s">
        <v>437</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277" t="s">
        <v>447</v>
      </c>
      <c r="AA41" s="2326" t="s">
        <v>448</v>
      </c>
      <c r="AB41" s="2327"/>
      <c r="AC41" s="2335"/>
      <c r="AD41" s="2317"/>
      <c r="AE41" s="2340"/>
      <c r="AF41" s="1278" t="s">
        <v>445</v>
      </c>
      <c r="AG41" s="1278" t="s">
        <v>446</v>
      </c>
      <c r="AH41" s="1369"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406</v>
      </c>
      <c r="P47" s="2313">
        <v>1</v>
      </c>
      <c r="Q47" s="1276"/>
      <c r="R47" s="412"/>
      <c r="S47" s="1280"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409</v>
      </c>
      <c r="P48" s="2313"/>
      <c r="Q48" s="2313">
        <v>1</v>
      </c>
      <c r="R48" s="413"/>
      <c r="S48" s="1280"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412</v>
      </c>
      <c r="P49" s="2313"/>
      <c r="Q49" s="2313"/>
      <c r="R49" s="413">
        <v>1</v>
      </c>
      <c r="S49" s="1280"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279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280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1CFC4-779D-56B5-A618-FB265963D4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412</v>
      </c>
      <c r="P49" s="2313"/>
      <c r="Q49" s="2313"/>
      <c r="R49" s="413">
        <v>1</v>
      </c>
      <c r="S49" s="1392"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279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280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4E663-E35D-83A9-3BB3-02A9F34CD5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279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280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62</v>
      </c>
      <c r="AJ17" s="2323"/>
      <c r="AK17" s="2324" t="s">
        <v>62</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1691"/>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45638</v>
      </c>
      <c r="W30" s="2320"/>
      <c r="X30" s="2320"/>
      <c r="Y30" s="2320"/>
      <c r="Z30" s="2320"/>
      <c r="AA30" s="2320"/>
      <c r="AB30" s="2320"/>
      <c r="AC30" s="1691"/>
      <c r="AD30" s="2320" t="str">
        <f>IF(TITLE_DATE_PR_CHANGE="",IF(TITLE_DATE_PR="","",TITLE_DATE_PR),TITLE_DATE_PR_CHANGE)</f>
        <v>45638</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1-3.25-1020/24</v>
      </c>
      <c r="W31" s="2307"/>
      <c r="X31" s="2307"/>
      <c r="Y31" s="2307"/>
      <c r="Z31" s="2307"/>
      <c r="AA31" s="2307"/>
      <c r="AB31" s="2307"/>
      <c r="AC31" s="1691"/>
      <c r="AD31" s="2307" t="str">
        <f>IF(TITLE_NUMBER_PR_CHANGE="",IF(TITLE_NUMBER_PR="","",TITLE_NUMBER_PR),TITLE_NUMBER_PR_CHANGE)</f>
        <v>1-3.25-1020/24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45638</v>
      </c>
      <c r="W34" s="2320"/>
      <c r="X34" s="2320"/>
      <c r="Y34" s="2320"/>
      <c r="Z34" s="2320"/>
      <c r="AA34" s="2320"/>
      <c r="AB34" s="2320"/>
      <c r="AC34" s="1691"/>
      <c r="AD34" s="2320" t="str">
        <f>IF(TITLE_DATE_PR_CHANGE="",IF(TITLE_DATE_PR="","",TITLE_DATE_PR),TITLE_DATE_PR_CHANGE)</f>
        <v>45638</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1-3.25-1020/24</v>
      </c>
      <c r="W35" s="2307"/>
      <c r="X35" s="2307"/>
      <c r="Y35" s="2307"/>
      <c r="Z35" s="2307"/>
      <c r="AA35" s="2307"/>
      <c r="AB35" s="2307"/>
      <c r="AC35" s="1691"/>
      <c r="AD35" s="2307" t="str">
        <f>IF(TITLE_NUMBER_PR_CHANGE="",IF(TITLE_NUMBER_PR="","",TITLE_NUMBER_PR),TITLE_NUMBER_PR_CHANGE)</f>
        <v>1-3.25-1020/24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50"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279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50"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280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50"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281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EB2BC4-E2DE-7E81-2271-C8F57DCBAE3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8" width="19.140625" hidden="1" customWidth="1"/>
    <col min="13" max="14" style="3643" width="12.28125" hidden="1" customWidth="1"/>
    <col min="15" max="15" style="3643"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406</v>
      </c>
      <c r="M6" s="1691"/>
      <c r="P6" s="2313">
        <v>1</v>
      </c>
      <c r="Q6" s="2010"/>
      <c r="R6" s="412"/>
      <c r="S6" s="2014">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409</v>
      </c>
      <c r="M7" s="1691"/>
      <c r="N7" s="1687"/>
      <c r="P7" s="2313"/>
      <c r="Q7" s="2313">
        <v>1</v>
      </c>
      <c r="R7" s="413"/>
      <c r="S7" s="2014">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412</v>
      </c>
      <c r="M8" s="1691"/>
      <c r="N8" s="1687"/>
      <c r="O8" s="1687"/>
      <c r="P8" s="2313"/>
      <c r="Q8" s="2313"/>
      <c r="R8" s="413">
        <v>1</v>
      </c>
      <c r="S8" s="2014">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414</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415</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416</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50"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50"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279</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50"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280</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62</v>
      </c>
      <c r="AJ17" s="2323"/>
      <c r="AK17" s="2324" t="s">
        <v>62</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9" customFormat="1" customHeight="1" ht="14.25" hidden="1">
      <c r="A20" s="1687"/>
      <c r="B20" s="1687"/>
      <c r="C20" s="1687"/>
      <c r="D20" s="1687"/>
      <c r="E20" s="1687"/>
      <c r="F20" s="1687"/>
      <c r="G20" s="1687"/>
      <c r="H20" s="1687"/>
      <c r="I20" s="1687"/>
      <c r="J20" s="1687"/>
      <c r="K20" s="1687"/>
      <c r="L20" s="1995"/>
      <c r="M20" s="2021"/>
      <c r="N20" s="2021"/>
      <c r="O20" s="1401" t="s">
        <v>418</v>
      </c>
      <c r="P20" s="1418"/>
      <c r="Q20" s="1427"/>
      <c r="R20" s="1427"/>
      <c r="S20" s="785"/>
      <c r="Z20" s="1423"/>
      <c r="AB20" s="1423"/>
      <c r="AH20" s="1423"/>
      <c r="AJ20" s="1423"/>
      <c r="AN20" s="1692"/>
      <c r="AO20" s="1692"/>
      <c r="AP20" s="1692"/>
      <c r="AQ20" s="1692"/>
      <c r="AR20" s="1692"/>
      <c r="AS20" s="1422">
        <v>0</v>
      </c>
    </row>
    <row s="2849"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9" customFormat="1" customHeight="1" ht="14.25" hidden="1">
      <c r="A22" s="1687"/>
      <c r="B22" s="1687"/>
      <c r="C22" s="1687"/>
      <c r="D22" s="1687"/>
      <c r="E22" s="1687"/>
      <c r="F22" s="1687"/>
      <c r="G22" s="1687"/>
      <c r="H22" s="1687"/>
      <c r="I22" s="1687"/>
      <c r="J22" s="1687"/>
      <c r="K22" s="1687"/>
      <c r="L22" s="1995"/>
      <c r="M22" s="2021"/>
      <c r="N22" s="2021"/>
      <c r="O22" s="1366" t="s">
        <v>419</v>
      </c>
      <c r="P22" s="1418"/>
      <c r="Q22" s="1427"/>
      <c r="R22" s="1427"/>
      <c r="S22" s="785"/>
      <c r="T22" s="1422" t="s">
        <v>420</v>
      </c>
      <c r="AA22" s="651" t="s">
        <v>421</v>
      </c>
      <c r="AC22" s="651" t="s">
        <v>422</v>
      </c>
      <c r="AD22" s="1422" t="s">
        <v>420</v>
      </c>
      <c r="AI22" s="651" t="s">
        <v>423</v>
      </c>
      <c r="AK22" s="651" t="s">
        <v>422</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3"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1691"/>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1691"/>
      <c r="AL29" s="1691"/>
      <c r="AM29" s="336"/>
      <c r="AN29" s="424"/>
      <c r="AO29" s="424"/>
      <c r="AP29" s="424"/>
      <c r="AQ29" s="424"/>
      <c r="AR29" s="424"/>
      <c r="AS29" s="474">
        <v>0</v>
      </c>
    </row>
    <row s="2973" customFormat="1" customHeight="1" ht="18.75" hidden="1">
      <c r="A30" s="1304"/>
      <c r="B30" s="1304"/>
      <c r="C30" s="1304"/>
      <c r="D30" s="1304"/>
      <c r="E30" s="1304"/>
      <c r="F30" s="1304"/>
      <c r="G30" s="1304"/>
      <c r="H30" s="1304"/>
      <c r="I30" s="1304"/>
      <c r="J30" s="1304"/>
      <c r="K30" s="1304"/>
      <c r="L30" s="1436"/>
      <c r="M30" s="1304"/>
      <c r="N30" s="1304"/>
      <c r="O30" s="1304"/>
      <c r="S30" s="2306" t="s">
        <v>424</v>
      </c>
      <c r="T30" s="2306"/>
      <c r="U30" s="1428"/>
      <c r="V30" s="2320" t="str">
        <f>IF(TITLE_DATE_PR_CHANGE="",IF(TITLE_DATE_PR="","",TITLE_DATE_PR),TITLE_DATE_PR_CHANGE)</f>
        <v>45638</v>
      </c>
      <c r="W30" s="2320"/>
      <c r="X30" s="2320"/>
      <c r="Y30" s="2320"/>
      <c r="Z30" s="2320"/>
      <c r="AA30" s="2320"/>
      <c r="AB30" s="2320"/>
      <c r="AC30" s="1691"/>
      <c r="AD30" s="2320" t="str">
        <f>IF(TITLE_DATE_PR_CHANGE="",IF(TITLE_DATE_PR="","",TITLE_DATE_PR),TITLE_DATE_PR_CHANGE)</f>
        <v>45638</v>
      </c>
      <c r="AE30" s="2320"/>
      <c r="AF30" s="2320"/>
      <c r="AG30" s="2320"/>
      <c r="AH30" s="2320"/>
      <c r="AI30" s="2320"/>
      <c r="AJ30" s="2320"/>
      <c r="AK30" s="1691"/>
      <c r="AL30" s="1691"/>
      <c r="AM30" s="336"/>
      <c r="AN30" s="424"/>
      <c r="AO30" s="424"/>
      <c r="AP30" s="424"/>
      <c r="AQ30" s="424"/>
      <c r="AR30" s="424"/>
      <c r="AS30" s="474">
        <v>0</v>
      </c>
    </row>
    <row s="2973" customFormat="1" customHeight="1" ht="18.75" hidden="1">
      <c r="A31" s="1304"/>
      <c r="B31" s="1304"/>
      <c r="C31" s="1304"/>
      <c r="D31" s="1304"/>
      <c r="E31" s="1304"/>
      <c r="F31" s="1304"/>
      <c r="G31" s="1304"/>
      <c r="H31" s="1304"/>
      <c r="I31" s="1304"/>
      <c r="J31" s="1304"/>
      <c r="K31" s="1304"/>
      <c r="L31" s="1436"/>
      <c r="M31" s="1304"/>
      <c r="N31" s="1304"/>
      <c r="O31" s="1304"/>
      <c r="S31" s="2306" t="s">
        <v>425</v>
      </c>
      <c r="T31" s="2306"/>
      <c r="U31" s="1428"/>
      <c r="V31" s="2307" t="str">
        <f>IF(TITLE_NUMBER_PR_CHANGE="",IF(TITLE_NUMBER_PR="","",TITLE_NUMBER_PR),TITLE_NUMBER_PR_CHANGE)</f>
        <v>1-3.25-1020/24</v>
      </c>
      <c r="W31" s="2307"/>
      <c r="X31" s="2307"/>
      <c r="Y31" s="2307"/>
      <c r="Z31" s="2307"/>
      <c r="AA31" s="2307"/>
      <c r="AB31" s="2307"/>
      <c r="AC31" s="1691"/>
      <c r="AD31" s="2307" t="str">
        <f>IF(TITLE_NUMBER_PR_CHANGE="",IF(TITLE_NUMBER_PR="","",TITLE_NUMBER_PR),TITLE_NUMBER_PR_CHANGE)</f>
        <v>1-3.25-1020/24</v>
      </c>
      <c r="AE31" s="2307"/>
      <c r="AF31" s="2307"/>
      <c r="AG31" s="2307"/>
      <c r="AH31" s="2307"/>
      <c r="AI31" s="2307"/>
      <c r="AJ31" s="2307"/>
      <c r="AK31" s="1691"/>
      <c r="AL31" s="1691"/>
      <c r="AM31" s="336"/>
      <c r="AN31" s="424"/>
      <c r="AO31" s="424"/>
      <c r="AP31" s="424"/>
      <c r="AQ31" s="424"/>
      <c r="AR31" s="424"/>
      <c r="AS31" s="474">
        <v>0</v>
      </c>
    </row>
    <row s="2973"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1691"/>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3" customFormat="1" customHeight="1" ht="18.75" hidden="1">
      <c r="A34" s="1304"/>
      <c r="B34" s="1304"/>
      <c r="C34" s="1304"/>
      <c r="D34" s="1304"/>
      <c r="E34" s="1304"/>
      <c r="F34" s="1304"/>
      <c r="G34" s="1304"/>
      <c r="H34" s="1304"/>
      <c r="I34" s="1304"/>
      <c r="J34" s="1304"/>
      <c r="K34" s="1304"/>
      <c r="L34" s="1436"/>
      <c r="M34" s="1304"/>
      <c r="N34" s="1304"/>
      <c r="O34" s="1304"/>
      <c r="S34" s="2306" t="s">
        <v>426</v>
      </c>
      <c r="T34" s="2306"/>
      <c r="U34" s="1428"/>
      <c r="V34" s="2320" t="str">
        <f>IF(TITLE_DATE_PR_CHANGE="",IF(TITLE_DATE_PR="","",TITLE_DATE_PR),TITLE_DATE_PR_CHANGE)</f>
        <v>45638</v>
      </c>
      <c r="W34" s="2320"/>
      <c r="X34" s="2320"/>
      <c r="Y34" s="2320"/>
      <c r="Z34" s="2320"/>
      <c r="AA34" s="2320"/>
      <c r="AB34" s="2320"/>
      <c r="AC34" s="1691"/>
      <c r="AD34" s="2320" t="str">
        <f>IF(TITLE_DATE_PR_CHANGE="",IF(TITLE_DATE_PR="","",TITLE_DATE_PR),TITLE_DATE_PR_CHANGE)</f>
        <v>45638</v>
      </c>
      <c r="AE34" s="2320"/>
      <c r="AF34" s="2320"/>
      <c r="AG34" s="2320"/>
      <c r="AH34" s="2320"/>
      <c r="AI34" s="2320"/>
      <c r="AJ34" s="2320"/>
      <c r="AK34" s="1691"/>
      <c r="AL34" s="1691"/>
      <c r="AM34" s="336"/>
      <c r="AN34" s="424"/>
      <c r="AO34" s="424"/>
      <c r="AP34" s="424"/>
      <c r="AQ34" s="424"/>
      <c r="AR34" s="424"/>
      <c r="AS34" s="474">
        <v>0</v>
      </c>
    </row>
    <row s="2973" customFormat="1" customHeight="1" ht="18.75" hidden="1">
      <c r="A35" s="1304"/>
      <c r="B35" s="1304"/>
      <c r="C35" s="1304"/>
      <c r="D35" s="1304"/>
      <c r="E35" s="1304"/>
      <c r="F35" s="1304"/>
      <c r="G35" s="1304"/>
      <c r="H35" s="1304"/>
      <c r="I35" s="1304"/>
      <c r="J35" s="1304"/>
      <c r="K35" s="1304"/>
      <c r="L35" s="1436"/>
      <c r="M35" s="1304"/>
      <c r="N35" s="1304"/>
      <c r="O35" s="1304"/>
      <c r="S35" s="2306" t="s">
        <v>427</v>
      </c>
      <c r="T35" s="2306"/>
      <c r="U35" s="1428"/>
      <c r="V35" s="2307" t="str">
        <f>IF(TITLE_NUMBER_PR_CHANGE="",IF(TITLE_NUMBER_PR="","",TITLE_NUMBER_PR),TITLE_NUMBER_PR_CHANGE)</f>
        <v>1-3.25-1020/24</v>
      </c>
      <c r="W35" s="2307"/>
      <c r="X35" s="2307"/>
      <c r="Y35" s="2307"/>
      <c r="Z35" s="2307"/>
      <c r="AA35" s="2307"/>
      <c r="AB35" s="2307"/>
      <c r="AC35" s="1691"/>
      <c r="AD35" s="2307" t="str">
        <f>IF(TITLE_NUMBER_PR_CHANGE="",IF(TITLE_NUMBER_PR="","",TITLE_NUMBER_PR),TITLE_NUMBER_PR_CHANGE)</f>
        <v>1-3.25-1020/24</v>
      </c>
      <c r="AE35" s="2307"/>
      <c r="AF35" s="2307"/>
      <c r="AG35" s="2307"/>
      <c r="AH35" s="2307"/>
      <c r="AI35" s="2307"/>
      <c r="AJ35" s="2307"/>
      <c r="AK35" s="1691"/>
      <c r="AL35" s="1691"/>
      <c r="AM35" s="336"/>
      <c r="AN35" s="424"/>
      <c r="AO35" s="424"/>
      <c r="AP35" s="424"/>
      <c r="AQ35" s="424"/>
      <c r="AR35" s="424"/>
      <c r="AS35" s="474">
        <v>0</v>
      </c>
    </row>
    <row s="2973"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428</v>
      </c>
      <c r="AD36" s="1691"/>
      <c r="AE36" s="1691"/>
      <c r="AF36" s="1691"/>
      <c r="AG36" s="1691"/>
      <c r="AH36" s="1691"/>
      <c r="AI36" s="1691"/>
      <c r="AJ36" s="1691"/>
      <c r="AK36" s="1698" t="s">
        <v>428</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687">
        <v>14</v>
      </c>
    </row>
    <row customHeight="1" ht="14.699999999999998">
      <c r="Q39" s="432"/>
      <c r="R39" s="432"/>
      <c r="S39" s="2329" t="s">
        <v>89</v>
      </c>
      <c r="T39" s="2265" t="s">
        <v>429</v>
      </c>
      <c r="U39" s="393"/>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687">
        <v>14</v>
      </c>
    </row>
    <row customHeight="1" ht="35.699999999999996">
      <c r="Q40" s="432"/>
      <c r="R40" s="432"/>
      <c r="S40" s="2329"/>
      <c r="T40" s="2265"/>
      <c r="U40" s="1087"/>
      <c r="V40" s="2316" t="s">
        <v>434</v>
      </c>
      <c r="W40" s="2339" t="s">
        <v>435</v>
      </c>
      <c r="X40" s="2318" t="s">
        <v>436</v>
      </c>
      <c r="Y40" s="2319"/>
      <c r="Z40" s="2318" t="s">
        <v>449</v>
      </c>
      <c r="AA40" s="2325"/>
      <c r="AB40" s="2319"/>
      <c r="AC40" s="2334"/>
      <c r="AD40" s="2316" t="s">
        <v>434</v>
      </c>
      <c r="AE40" s="2339" t="s">
        <v>435</v>
      </c>
      <c r="AF40" s="2318" t="s">
        <v>436</v>
      </c>
      <c r="AG40" s="2319"/>
      <c r="AH40" s="2318" t="s">
        <v>437</v>
      </c>
      <c r="AI40" s="2325"/>
      <c r="AJ40" s="2319"/>
      <c r="AK40" s="2334"/>
      <c r="AL40" s="2337"/>
      <c r="AM40" s="2183"/>
      <c r="AS40" s="1687">
        <v>34</v>
      </c>
    </row>
    <row customHeight="1" ht="35.699999999999996">
      <c r="A41" s="1322"/>
      <c r="B41" s="1322" t="s">
        <v>135</v>
      </c>
      <c r="C41" s="1322" t="s">
        <v>136</v>
      </c>
      <c r="D41" s="1322" t="s">
        <v>137</v>
      </c>
      <c r="E41" s="1366" t="s">
        <v>438</v>
      </c>
      <c r="F41" s="1366" t="s">
        <v>439</v>
      </c>
      <c r="G41" s="1366" t="s">
        <v>440</v>
      </c>
      <c r="H41" s="1366" t="s">
        <v>441</v>
      </c>
      <c r="I41" s="1366" t="s">
        <v>442</v>
      </c>
      <c r="J41" s="1366" t="s">
        <v>443</v>
      </c>
      <c r="K41" s="1366" t="s">
        <v>444</v>
      </c>
      <c r="L41" s="1366" t="s">
        <v>419</v>
      </c>
      <c r="Q41" s="432"/>
      <c r="R41" s="432"/>
      <c r="S41" s="2329"/>
      <c r="T41" s="2265"/>
      <c r="U41" s="358"/>
      <c r="V41" s="2317"/>
      <c r="W41" s="2340"/>
      <c r="X41" s="1994" t="s">
        <v>445</v>
      </c>
      <c r="Y41" s="1994" t="s">
        <v>446</v>
      </c>
      <c r="Z41" s="1994" t="s">
        <v>447</v>
      </c>
      <c r="AA41" s="2326" t="s">
        <v>448</v>
      </c>
      <c r="AB41" s="2327"/>
      <c r="AC41" s="2335"/>
      <c r="AD41" s="2317"/>
      <c r="AE41" s="2340"/>
      <c r="AF41" s="1994" t="s">
        <v>445</v>
      </c>
      <c r="AG41" s="1994" t="s">
        <v>446</v>
      </c>
      <c r="AH41" s="1994" t="s">
        <v>447</v>
      </c>
      <c r="AI41" s="2326" t="s">
        <v>448</v>
      </c>
      <c r="AJ41" s="2327"/>
      <c r="AK41" s="2335"/>
      <c r="AL41" s="2338"/>
      <c r="AM41" s="2183"/>
      <c r="AS41" s="1687">
        <v>34</v>
      </c>
    </row>
    <row s="3404"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110</v>
      </c>
      <c r="T42" s="1311" t="s">
        <v>111</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406</v>
      </c>
      <c r="P47" s="2313">
        <v>1</v>
      </c>
      <c r="Q47" s="2010"/>
      <c r="R47" s="412"/>
      <c r="S47" s="2014"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409</v>
      </c>
      <c r="P48" s="2313"/>
      <c r="Q48" s="2313">
        <v>1</v>
      </c>
      <c r="R48" s="413"/>
      <c r="S48" s="2014"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412</v>
      </c>
      <c r="P49" s="2313"/>
      <c r="Q49" s="2313"/>
      <c r="R49" s="413">
        <v>1</v>
      </c>
      <c r="S49" s="2014" t="str">
        <f>$K49</f>
        <v>....1.1.1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413</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414</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415</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416</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50"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50"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279</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50"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280</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50"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281</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83</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D1512-BFFA-6158-78C1-31A234221D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406</v>
      </c>
      <c r="M6" s="593"/>
      <c r="P6" s="2313">
        <v>1</v>
      </c>
      <c r="Q6" s="1387"/>
      <c r="R6" s="412"/>
      <c r="S6" s="1392">
        <f>$I6</f>
      </c>
      <c r="T6" s="341" t="s">
        <v>407</v>
      </c>
      <c r="U6" s="356"/>
      <c r="V6" s="2301"/>
      <c r="W6" s="2302"/>
      <c r="X6" s="2302"/>
      <c r="Y6" s="2302"/>
      <c r="Z6" s="2302"/>
      <c r="AA6" s="2302"/>
      <c r="AB6" s="2302"/>
      <c r="AC6" s="2303"/>
      <c r="AD6" s="2301"/>
      <c r="AE6" s="2302"/>
      <c r="AF6" s="2302"/>
      <c r="AG6" s="2302"/>
      <c r="AH6" s="2302"/>
      <c r="AI6" s="2302"/>
      <c r="AJ6" s="2302"/>
      <c r="AK6" s="2302"/>
      <c r="AL6" s="2303"/>
      <c r="AM6" s="1314" t="s">
        <v>408</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381"/>
      <c r="W8" s="807"/>
      <c r="X8" s="381"/>
      <c r="Y8" s="440"/>
      <c r="Z8" s="2321"/>
      <c r="AA8" s="2163" t="s">
        <v>62</v>
      </c>
      <c r="AB8" s="2321"/>
      <c r="AC8" s="2163" t="s">
        <v>62</v>
      </c>
      <c r="AD8" s="381"/>
      <c r="AE8" s="807"/>
      <c r="AF8" s="381"/>
      <c r="AG8" s="440"/>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416</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33.7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47"/>
      <c r="Y39" s="2347"/>
      <c r="Z39" s="2331"/>
      <c r="AA39" s="2331"/>
      <c r="AB39" s="2332"/>
      <c r="AC39" s="2333" t="s">
        <v>431</v>
      </c>
      <c r="AD39" s="2330" t="s">
        <v>430</v>
      </c>
      <c r="AE39" s="2331"/>
      <c r="AF39" s="2347"/>
      <c r="AG39" s="2347"/>
      <c r="AH39" s="2331"/>
      <c r="AI39" s="2331"/>
      <c r="AJ39" s="2332"/>
      <c r="AK39" s="2333" t="s">
        <v>432</v>
      </c>
      <c r="AL39" s="2336" t="s">
        <v>433</v>
      </c>
      <c r="AM39" s="2183"/>
      <c r="AS39" s="1211">
        <v>14</v>
      </c>
    </row>
    <row customHeight="1" ht="24">
      <c r="Q40" s="432"/>
      <c r="R40" s="432"/>
      <c r="S40" s="2329"/>
      <c r="T40" s="2265"/>
      <c r="U40" s="1087"/>
      <c r="V40" s="2348" t="s">
        <v>434</v>
      </c>
      <c r="W40" s="2350" t="s">
        <v>435</v>
      </c>
      <c r="X40" s="1432" t="s">
        <v>436</v>
      </c>
      <c r="Y40" s="1432"/>
      <c r="Z40" s="2325" t="s">
        <v>437</v>
      </c>
      <c r="AA40" s="2325"/>
      <c r="AB40" s="2319"/>
      <c r="AC40" s="2334"/>
      <c r="AD40" s="2348" t="s">
        <v>434</v>
      </c>
      <c r="AE40" s="2350" t="s">
        <v>435</v>
      </c>
      <c r="AF40" s="1432" t="s">
        <v>436</v>
      </c>
      <c r="AG40" s="1432"/>
      <c r="AH40" s="2325" t="s">
        <v>437</v>
      </c>
      <c r="AI40" s="2325"/>
      <c r="AJ40" s="2319"/>
      <c r="AK40" s="2334"/>
      <c r="AL40" s="2337"/>
      <c r="AM40" s="2183"/>
      <c r="AS40" s="1211">
        <v>23</v>
      </c>
    </row>
    <row s="3008" customFormat="1" customHeight="1" ht="24">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M41" s="1418"/>
      <c r="N41" s="1418"/>
      <c r="O41" s="1418"/>
      <c r="P41" s="1384"/>
      <c r="Q41" s="432"/>
      <c r="R41" s="432"/>
      <c r="S41" s="2329"/>
      <c r="T41" s="2265"/>
      <c r="U41" s="358"/>
      <c r="V41" s="2349"/>
      <c r="W41" s="2351"/>
      <c r="X41" s="1429" t="s">
        <v>445</v>
      </c>
      <c r="Y41" s="1429" t="s">
        <v>446</v>
      </c>
      <c r="Z41" s="1390" t="s">
        <v>447</v>
      </c>
      <c r="AA41" s="2326" t="s">
        <v>448</v>
      </c>
      <c r="AB41" s="2327"/>
      <c r="AC41" s="2335"/>
      <c r="AD41" s="2349"/>
      <c r="AE41" s="2351"/>
      <c r="AF41" s="1429" t="s">
        <v>445</v>
      </c>
      <c r="AG41" s="1429" t="s">
        <v>446</v>
      </c>
      <c r="AH41" s="1390" t="s">
        <v>447</v>
      </c>
      <c r="AI41" s="2326" t="s">
        <v>448</v>
      </c>
      <c r="AJ41" s="2327"/>
      <c r="AK41" s="2335"/>
      <c r="AL41" s="2338"/>
      <c r="AM41" s="2183"/>
      <c r="AN41" s="567"/>
      <c r="AO41" s="556"/>
      <c r="AP41" s="556"/>
      <c r="AQ41" s="556"/>
      <c r="AR41" s="556"/>
      <c r="AS41" s="638">
        <v>23</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406</v>
      </c>
      <c r="P47" s="2313">
        <v>1</v>
      </c>
      <c r="Q47" s="1387"/>
      <c r="R47" s="412"/>
      <c r="S47" s="1392" t="str">
        <f>$I47</f>
        <v>....1</v>
      </c>
      <c r="T47" s="341" t="s">
        <v>407</v>
      </c>
      <c r="U47" s="356"/>
      <c r="V47" s="2301"/>
      <c r="W47" s="2302"/>
      <c r="X47" s="2302"/>
      <c r="Y47" s="2302"/>
      <c r="Z47" s="2302"/>
      <c r="AA47" s="2302"/>
      <c r="AB47" s="2302"/>
      <c r="AC47" s="2303"/>
      <c r="AD47" s="2301"/>
      <c r="AE47" s="2302"/>
      <c r="AF47" s="2302"/>
      <c r="AG47" s="2302"/>
      <c r="AH47" s="2302"/>
      <c r="AI47" s="2302"/>
      <c r="AJ47" s="2302"/>
      <c r="AK47" s="2302"/>
      <c r="AL47" s="2303"/>
      <c r="AM47" s="1314" t="s">
        <v>408</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409</v>
      </c>
      <c r="P48" s="2313"/>
      <c r="Q48" s="2313">
        <v>1</v>
      </c>
      <c r="R48" s="413"/>
      <c r="S48" s="1392" t="str">
        <f>$J48</f>
        <v>....1.1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412</v>
      </c>
      <c r="P49" s="2313"/>
      <c r="Q49" s="2313"/>
      <c r="R49" s="413">
        <v>1</v>
      </c>
      <c r="S49" s="1392" t="str">
        <f>$K49</f>
        <v>....1.1.1</v>
      </c>
      <c r="T49" s="1403"/>
      <c r="U49" s="356"/>
      <c r="V49" s="381"/>
      <c r="W49" s="807"/>
      <c r="X49" s="381"/>
      <c r="Y49" s="440"/>
      <c r="Z49" s="2321"/>
      <c r="AA49" s="2163" t="s">
        <v>62</v>
      </c>
      <c r="AB49" s="2321"/>
      <c r="AC49" s="2163" t="s">
        <v>62</v>
      </c>
      <c r="AD49" s="381"/>
      <c r="AE49" s="807"/>
      <c r="AF49" s="381"/>
      <c r="AG49" s="440"/>
      <c r="AH49" s="2321"/>
      <c r="AI49" s="2163" t="s">
        <v>62</v>
      </c>
      <c r="AJ49" s="2343"/>
      <c r="AK49" s="2163" t="s">
        <v>62</v>
      </c>
      <c r="AL49" s="1404"/>
      <c r="AM49" s="2309" t="s">
        <v>413</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416</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50"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279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280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83</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A6AE5-A8E8-159D-7C6F-D3FF54622C4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168</v>
      </c>
      <c r="B47" s="1399" t="s">
        <v>169</v>
      </c>
      <c r="C47" s="1399" t="s">
        <v>170</v>
      </c>
      <c r="D47" s="1399" t="s">
        <v>171</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451</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279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280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9859A-0D4B-7364-822F-4FD708AF5BE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402</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404</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405</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406</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409</v>
      </c>
      <c r="M7" s="593"/>
      <c r="N7" s="1422"/>
      <c r="P7" s="2313"/>
      <c r="Q7" s="2313">
        <v>1</v>
      </c>
      <c r="R7" s="1698"/>
      <c r="S7" s="2063">
        <f>$J7</f>
      </c>
      <c r="T7" s="342" t="s">
        <v>410</v>
      </c>
      <c r="U7" s="356"/>
      <c r="V7" s="2361"/>
      <c r="W7" s="2361"/>
      <c r="X7" s="2361"/>
      <c r="Y7" s="2361"/>
      <c r="Z7" s="2361"/>
      <c r="AA7" s="2361"/>
      <c r="AB7" s="2361"/>
      <c r="AC7" s="2361"/>
      <c r="AD7" s="2361"/>
      <c r="AE7" s="2361"/>
      <c r="AF7" s="2361"/>
      <c r="AG7" s="2361"/>
      <c r="AH7" s="2361"/>
      <c r="AI7" s="2361"/>
      <c r="AJ7" s="2361"/>
      <c r="AK7" s="2361"/>
      <c r="AL7" s="2361"/>
      <c r="AM7" s="2066" t="s">
        <v>411</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412</v>
      </c>
      <c r="M8" s="593"/>
      <c r="N8" s="1422"/>
      <c r="O8" s="1422"/>
      <c r="P8" s="2313"/>
      <c r="Q8" s="2313"/>
      <c r="R8" s="413">
        <v>1</v>
      </c>
      <c r="S8" s="2065">
        <f>$K8</f>
      </c>
      <c r="T8" s="2070"/>
      <c r="U8" s="2071"/>
      <c r="V8" s="2072"/>
      <c r="W8" s="1405"/>
      <c r="X8" s="2072"/>
      <c r="Y8" s="2073"/>
      <c r="Z8" s="2362"/>
      <c r="AA8" s="2168" t="s">
        <v>62</v>
      </c>
      <c r="AB8" s="2362"/>
      <c r="AC8" s="2168" t="s">
        <v>62</v>
      </c>
      <c r="AD8" s="2072"/>
      <c r="AE8" s="1405"/>
      <c r="AF8" s="2072"/>
      <c r="AG8" s="2073"/>
      <c r="AH8" s="2362"/>
      <c r="AI8" s="2168" t="s">
        <v>62</v>
      </c>
      <c r="AJ8" s="2362"/>
      <c r="AK8" s="2168" t="s">
        <v>62</v>
      </c>
      <c r="AL8" s="1405"/>
      <c r="AM8" s="2309" t="s">
        <v>413</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18.7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180</v>
      </c>
      <c r="B47" s="1399" t="s">
        <v>181</v>
      </c>
      <c r="C47" s="1399" t="s">
        <v>182</v>
      </c>
      <c r="D47" s="1399" t="s">
        <v>183</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451</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50"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279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50"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280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50"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6E73F-1091-0702-3999-D011AD91471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3643" width="3.7109375" hidden="1" customWidth="1"/>
    <col min="17" max="18" style="3640" width="3.00390625" customWidth="1"/>
    <col min="19" max="19" style="3644"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50"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399</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400</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401</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402</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403</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404</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405</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406</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409</v>
      </c>
      <c r="M7" s="593"/>
      <c r="N7" s="1422"/>
      <c r="P7" s="2313"/>
      <c r="Q7" s="2313">
        <v>1</v>
      </c>
      <c r="R7" s="413"/>
      <c r="S7" s="1392">
        <f>$J7</f>
      </c>
      <c r="T7" s="342" t="s">
        <v>410</v>
      </c>
      <c r="U7" s="356"/>
      <c r="V7" s="2301"/>
      <c r="W7" s="2302"/>
      <c r="X7" s="2302"/>
      <c r="Y7" s="2302"/>
      <c r="Z7" s="2302"/>
      <c r="AA7" s="2302"/>
      <c r="AB7" s="2302"/>
      <c r="AC7" s="2303"/>
      <c r="AD7" s="2301"/>
      <c r="AE7" s="2302"/>
      <c r="AF7" s="2302"/>
      <c r="AG7" s="2302"/>
      <c r="AH7" s="2302"/>
      <c r="AI7" s="2302"/>
      <c r="AJ7" s="2302"/>
      <c r="AK7" s="2302"/>
      <c r="AL7" s="2303"/>
      <c r="AM7" s="1314" t="s">
        <v>411</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412</v>
      </c>
      <c r="M8" s="593"/>
      <c r="N8" s="1422"/>
      <c r="O8" s="1422"/>
      <c r="P8" s="2313"/>
      <c r="Q8" s="2313"/>
      <c r="R8" s="413">
        <v>1</v>
      </c>
      <c r="S8" s="1392">
        <f>$K8</f>
      </c>
      <c r="T8" s="1403"/>
      <c r="U8" s="356"/>
      <c r="V8" s="807"/>
      <c r="W8" s="381"/>
      <c r="X8" s="807"/>
      <c r="Y8" s="1313"/>
      <c r="Z8" s="2321"/>
      <c r="AA8" s="2163" t="s">
        <v>62</v>
      </c>
      <c r="AB8" s="2321"/>
      <c r="AC8" s="2163" t="s">
        <v>62</v>
      </c>
      <c r="AD8" s="807"/>
      <c r="AE8" s="381"/>
      <c r="AF8" s="807"/>
      <c r="AG8" s="1313"/>
      <c r="AH8" s="2321"/>
      <c r="AI8" s="2163" t="s">
        <v>62</v>
      </c>
      <c r="AJ8" s="2321"/>
      <c r="AK8" s="2163" t="s">
        <v>62</v>
      </c>
      <c r="AL8" s="381"/>
      <c r="AM8" s="2309" t="s">
        <v>413</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414</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415</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50"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417</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50"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279</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50"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280</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62</v>
      </c>
      <c r="AJ17" s="2323"/>
      <c r="AK17" s="2324" t="s">
        <v>62</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9" customFormat="1" customHeight="1" ht="22.5" hidden="1">
      <c r="L20" s="1385"/>
      <c r="M20" s="1418"/>
      <c r="N20" s="1418"/>
      <c r="O20" s="1423" t="s">
        <v>418</v>
      </c>
      <c r="P20" s="1418"/>
      <c r="Q20" s="1427"/>
      <c r="R20" s="1427"/>
      <c r="S20" s="785"/>
      <c r="Z20" s="1423"/>
      <c r="AB20" s="1423"/>
      <c r="AC20" s="1422"/>
      <c r="AH20" s="1423"/>
      <c r="AJ20" s="1423"/>
      <c r="AK20" s="1422"/>
      <c r="AN20" s="567"/>
      <c r="AO20" s="567"/>
      <c r="AP20" s="567"/>
      <c r="AQ20" s="567"/>
      <c r="AR20" s="567"/>
      <c r="AS20" s="1216">
        <v>0</v>
      </c>
    </row>
    <row s="2849" customFormat="1" customHeight="1" ht="14.25" hidden="1">
      <c r="L21" s="1385"/>
      <c r="M21" s="1418"/>
      <c r="N21" s="1418"/>
      <c r="O21" s="1418"/>
      <c r="P21" s="1418"/>
      <c r="Q21" s="1427"/>
      <c r="R21" s="1427"/>
      <c r="S21" s="785"/>
      <c r="AC21" s="1422"/>
      <c r="AK21" s="1422"/>
      <c r="AN21" s="567"/>
      <c r="AO21" s="567"/>
      <c r="AP21" s="567"/>
      <c r="AQ21" s="567"/>
      <c r="AR21" s="567"/>
      <c r="AS21" s="1216">
        <v>0</v>
      </c>
    </row>
    <row s="2849" customFormat="1" customHeight="1" ht="14.25" hidden="1">
      <c r="L22" s="1385"/>
      <c r="M22" s="1418"/>
      <c r="N22" s="1418"/>
      <c r="O22" s="1420" t="s">
        <v>419</v>
      </c>
      <c r="P22" s="1418"/>
      <c r="Q22" s="1427"/>
      <c r="R22" s="1427"/>
      <c r="S22" s="785"/>
      <c r="T22" s="1216" t="s">
        <v>420</v>
      </c>
      <c r="AA22" s="242" t="s">
        <v>421</v>
      </c>
      <c r="AC22" s="242" t="s">
        <v>422</v>
      </c>
      <c r="AD22" s="1216" t="s">
        <v>420</v>
      </c>
      <c r="AI22" s="242" t="s">
        <v>423</v>
      </c>
      <c r="AK22" s="242" t="s">
        <v>422</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Муниципальное унитарное предприятие "Невельские коммунальные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3"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энергетическая комиссия Сахалинской области </v>
      </c>
      <c r="W29" s="2307"/>
      <c r="X29" s="2307"/>
      <c r="Y29" s="2307"/>
      <c r="Z29" s="2307"/>
      <c r="AA29" s="2307"/>
      <c r="AB29" s="2307"/>
      <c r="AC29" s="382"/>
      <c r="AD29" s="2307" t="str">
        <f>IF(TITLE_NAME_OR_PR_CHANGE="",IF(TITLE_NAME_OR_PR="","",TITLE_NAME_OR_PR),TITLE_NAME_OR_PR_CHANGE)</f>
        <v>Региональная энергетическая комиссия Сахалинской области </v>
      </c>
      <c r="AE29" s="2307"/>
      <c r="AF29" s="2307"/>
      <c r="AG29" s="2307"/>
      <c r="AH29" s="2307"/>
      <c r="AI29" s="2307"/>
      <c r="AJ29" s="2307"/>
      <c r="AK29" s="382"/>
      <c r="AL29" s="382"/>
      <c r="AM29" s="336"/>
      <c r="AN29" s="424"/>
      <c r="AO29" s="424"/>
      <c r="AP29" s="424"/>
      <c r="AQ29" s="424"/>
      <c r="AR29" s="424"/>
      <c r="AS29" s="474">
        <v>0</v>
      </c>
    </row>
    <row s="2973" customFormat="1" customHeight="1" ht="18.75">
      <c r="A30" s="1424"/>
      <c r="B30" s="1424"/>
      <c r="C30" s="1424"/>
      <c r="D30" s="1424"/>
      <c r="E30" s="1424"/>
      <c r="F30" s="1424"/>
      <c r="G30" s="1424"/>
      <c r="H30" s="1424"/>
      <c r="I30" s="1424"/>
      <c r="J30" s="1424"/>
      <c r="K30" s="1424"/>
      <c r="L30" s="1425"/>
      <c r="M30" s="1424"/>
      <c r="N30" s="1424"/>
      <c r="O30" s="1424"/>
      <c r="S30" s="2306" t="s">
        <v>424</v>
      </c>
      <c r="T30" s="2306"/>
      <c r="U30" s="1428"/>
      <c r="V30" s="2320" t="str">
        <f>IF(TITLE_DATE_PR_CHANGE="",IF(TITLE_DATE_PR="","",TITLE_DATE_PR),TITLE_DATE_PR_CHANGE)</f>
        <v>45638</v>
      </c>
      <c r="W30" s="2320"/>
      <c r="X30" s="2320"/>
      <c r="Y30" s="2320"/>
      <c r="Z30" s="2320"/>
      <c r="AA30" s="2320"/>
      <c r="AB30" s="2320"/>
      <c r="AC30" s="382"/>
      <c r="AD30" s="2320" t="str">
        <f>IF(TITLE_DATE_PR_CHANGE="",IF(TITLE_DATE_PR="","",TITLE_DATE_PR),TITLE_DATE_PR_CHANGE)</f>
        <v>45638</v>
      </c>
      <c r="AE30" s="2320"/>
      <c r="AF30" s="2320"/>
      <c r="AG30" s="2320"/>
      <c r="AH30" s="2320"/>
      <c r="AI30" s="2320"/>
      <c r="AJ30" s="2320"/>
      <c r="AK30" s="382"/>
      <c r="AL30" s="382"/>
      <c r="AM30" s="336"/>
      <c r="AN30" s="424"/>
      <c r="AO30" s="424"/>
      <c r="AP30" s="424"/>
      <c r="AQ30" s="424"/>
      <c r="AR30" s="424"/>
      <c r="AS30" s="474">
        <v>0</v>
      </c>
    </row>
    <row s="2973" customFormat="1" customHeight="1" ht="18.75">
      <c r="A31" s="1424"/>
      <c r="B31" s="1424"/>
      <c r="C31" s="1424"/>
      <c r="D31" s="1424"/>
      <c r="E31" s="1424"/>
      <c r="F31" s="1424"/>
      <c r="G31" s="1424"/>
      <c r="H31" s="1424"/>
      <c r="I31" s="1424"/>
      <c r="J31" s="1424"/>
      <c r="K31" s="1424"/>
      <c r="L31" s="1425"/>
      <c r="M31" s="1424"/>
      <c r="N31" s="1424"/>
      <c r="O31" s="1424"/>
      <c r="S31" s="2306" t="s">
        <v>425</v>
      </c>
      <c r="T31" s="2306"/>
      <c r="U31" s="1428"/>
      <c r="V31" s="2307" t="str">
        <f>IF(TITLE_NUMBER_PR_CHANGE="",IF(TITLE_NUMBER_PR="","",TITLE_NUMBER_PR),TITLE_NUMBER_PR_CHANGE)</f>
        <v>1-3.25-1020/24</v>
      </c>
      <c r="W31" s="2307"/>
      <c r="X31" s="2307"/>
      <c r="Y31" s="2307"/>
      <c r="Z31" s="2307"/>
      <c r="AA31" s="2307"/>
      <c r="AB31" s="2307"/>
      <c r="AC31" s="382"/>
      <c r="AD31" s="2307" t="str">
        <f>IF(TITLE_NUMBER_PR_CHANGE="",IF(TITLE_NUMBER_PR="","",TITLE_NUMBER_PR),TITLE_NUMBER_PR_CHANGE)</f>
        <v>1-3.25-1020/24</v>
      </c>
      <c r="AE31" s="2307"/>
      <c r="AF31" s="2307"/>
      <c r="AG31" s="2307"/>
      <c r="AH31" s="2307"/>
      <c r="AI31" s="2307"/>
      <c r="AJ31" s="2307"/>
      <c r="AK31" s="382"/>
      <c r="AL31" s="382"/>
      <c r="AM31" s="336"/>
      <c r="AN31" s="424"/>
      <c r="AO31" s="424"/>
      <c r="AP31" s="424"/>
      <c r="AQ31" s="424"/>
      <c r="AR31" s="424"/>
      <c r="AS31" s="474">
        <v>0</v>
      </c>
    </row>
    <row s="2973"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2" s="2307"/>
      <c r="X32" s="2307"/>
      <c r="Y32" s="2307"/>
      <c r="Z32" s="2307"/>
      <c r="AA32" s="2307"/>
      <c r="AB32" s="2307"/>
      <c r="AC32" s="382"/>
      <c r="AD32"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3" customFormat="1" customHeight="1" ht="18.75" hidden="1">
      <c r="A34" s="1424"/>
      <c r="B34" s="1424"/>
      <c r="C34" s="1424"/>
      <c r="D34" s="1424"/>
      <c r="E34" s="1424"/>
      <c r="F34" s="1424"/>
      <c r="G34" s="1424"/>
      <c r="H34" s="1424"/>
      <c r="I34" s="1424"/>
      <c r="J34" s="1424"/>
      <c r="K34" s="1424"/>
      <c r="L34" s="1425"/>
      <c r="M34" s="1424"/>
      <c r="N34" s="1424"/>
      <c r="O34" s="1424"/>
      <c r="S34" s="2306" t="s">
        <v>426</v>
      </c>
      <c r="T34" s="2306"/>
      <c r="U34" s="1428"/>
      <c r="V34" s="2320" t="str">
        <f>IF(TITLE_DATE_PR_CHANGE="",IF(TITLE_DATE_PR="","",TITLE_DATE_PR),TITLE_DATE_PR_CHANGE)</f>
        <v>45638</v>
      </c>
      <c r="W34" s="2320"/>
      <c r="X34" s="2320"/>
      <c r="Y34" s="2320"/>
      <c r="Z34" s="2320"/>
      <c r="AA34" s="2320"/>
      <c r="AB34" s="2320"/>
      <c r="AC34" s="382"/>
      <c r="AD34" s="2320" t="str">
        <f>IF(TITLE_DATE_PR_CHANGE="",IF(TITLE_DATE_PR="","",TITLE_DATE_PR),TITLE_DATE_PR_CHANGE)</f>
        <v>45638</v>
      </c>
      <c r="AE34" s="2320"/>
      <c r="AF34" s="2320"/>
      <c r="AG34" s="2320"/>
      <c r="AH34" s="2320"/>
      <c r="AI34" s="2320"/>
      <c r="AJ34" s="2320"/>
      <c r="AK34" s="382"/>
      <c r="AL34" s="382"/>
      <c r="AM34" s="336"/>
      <c r="AN34" s="424"/>
      <c r="AO34" s="424"/>
      <c r="AP34" s="424"/>
      <c r="AQ34" s="424"/>
      <c r="AR34" s="424"/>
      <c r="AS34" s="474">
        <v>0</v>
      </c>
    </row>
    <row s="2973" customFormat="1" customHeight="1" ht="25.5" hidden="1">
      <c r="A35" s="1424"/>
      <c r="B35" s="1424"/>
      <c r="C35" s="1424"/>
      <c r="D35" s="1424"/>
      <c r="E35" s="1424"/>
      <c r="F35" s="1424"/>
      <c r="G35" s="1424"/>
      <c r="H35" s="1424"/>
      <c r="I35" s="1424"/>
      <c r="J35" s="1424"/>
      <c r="K35" s="1424"/>
      <c r="L35" s="1425"/>
      <c r="M35" s="1424"/>
      <c r="N35" s="1424"/>
      <c r="O35" s="1424"/>
      <c r="S35" s="2306" t="s">
        <v>427</v>
      </c>
      <c r="T35" s="2306"/>
      <c r="U35" s="1428"/>
      <c r="V35" s="2307" t="str">
        <f>IF(TITLE_NUMBER_PR_CHANGE="",IF(TITLE_NUMBER_PR="","",TITLE_NUMBER_PR),TITLE_NUMBER_PR_CHANGE)</f>
        <v>1-3.25-1020/24</v>
      </c>
      <c r="W35" s="2307"/>
      <c r="X35" s="2307"/>
      <c r="Y35" s="2307"/>
      <c r="Z35" s="2307"/>
      <c r="AA35" s="2307"/>
      <c r="AB35" s="2307"/>
      <c r="AC35" s="382"/>
      <c r="AD35" s="2307" t="str">
        <f>IF(TITLE_NUMBER_PR_CHANGE="",IF(TITLE_NUMBER_PR="","",TITLE_NUMBER_PR),TITLE_NUMBER_PR_CHANGE)</f>
        <v>1-3.25-1020/24</v>
      </c>
      <c r="AE35" s="2307"/>
      <c r="AF35" s="2307"/>
      <c r="AG35" s="2307"/>
      <c r="AH35" s="2307"/>
      <c r="AI35" s="2307"/>
      <c r="AJ35" s="2307"/>
      <c r="AK35" s="382"/>
      <c r="AL35" s="382"/>
      <c r="AM35" s="336"/>
      <c r="AN35" s="424"/>
      <c r="AO35" s="424"/>
      <c r="AP35" s="424"/>
      <c r="AQ35" s="424"/>
      <c r="AR35" s="424"/>
      <c r="AS35" s="474">
        <v>0</v>
      </c>
    </row>
    <row s="2973"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428</v>
      </c>
      <c r="AD36" s="382"/>
      <c r="AE36" s="382"/>
      <c r="AF36" s="382"/>
      <c r="AG36" s="382"/>
      <c r="AH36" s="382"/>
      <c r="AI36" s="382"/>
      <c r="AJ36" s="382"/>
      <c r="AK36" s="334" t="s">
        <v>428</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303</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304</v>
      </c>
      <c r="AS38" s="1211">
        <v>14</v>
      </c>
    </row>
    <row customHeight="1" ht="14.699999999999998">
      <c r="Q39" s="432"/>
      <c r="R39" s="432"/>
      <c r="S39" s="2329" t="s">
        <v>89</v>
      </c>
      <c r="T39" s="2265" t="s">
        <v>429</v>
      </c>
      <c r="U39" s="357"/>
      <c r="V39" s="2330" t="s">
        <v>430</v>
      </c>
      <c r="W39" s="2331"/>
      <c r="X39" s="2331"/>
      <c r="Y39" s="2331"/>
      <c r="Z39" s="2331"/>
      <c r="AA39" s="2331"/>
      <c r="AB39" s="2332"/>
      <c r="AC39" s="2333" t="s">
        <v>431</v>
      </c>
      <c r="AD39" s="2330" t="s">
        <v>430</v>
      </c>
      <c r="AE39" s="2331"/>
      <c r="AF39" s="2331"/>
      <c r="AG39" s="2331"/>
      <c r="AH39" s="2331"/>
      <c r="AI39" s="2331"/>
      <c r="AJ39" s="2332"/>
      <c r="AK39" s="2333" t="s">
        <v>432</v>
      </c>
      <c r="AL39" s="2336" t="s">
        <v>433</v>
      </c>
      <c r="AM39" s="2183"/>
      <c r="AS39" s="1211">
        <v>14</v>
      </c>
    </row>
    <row customHeight="1" ht="35.699999999999996">
      <c r="Q40" s="432"/>
      <c r="R40" s="432"/>
      <c r="S40" s="2329"/>
      <c r="T40" s="2265"/>
      <c r="U40" s="1087"/>
      <c r="V40" s="2316" t="s">
        <v>434</v>
      </c>
      <c r="W40" s="2339"/>
      <c r="X40" s="2318" t="s">
        <v>436</v>
      </c>
      <c r="Y40" s="2319"/>
      <c r="Z40" s="2318" t="s">
        <v>437</v>
      </c>
      <c r="AA40" s="2325"/>
      <c r="AB40" s="2319"/>
      <c r="AC40" s="2334"/>
      <c r="AD40" s="2316" t="s">
        <v>450</v>
      </c>
      <c r="AE40" s="2339"/>
      <c r="AF40" s="2318" t="s">
        <v>436</v>
      </c>
      <c r="AG40" s="2319"/>
      <c r="AH40" s="2318" t="s">
        <v>437</v>
      </c>
      <c r="AI40" s="2325"/>
      <c r="AJ40" s="2319"/>
      <c r="AK40" s="2334"/>
      <c r="AL40" s="2337"/>
      <c r="AM40" s="2183"/>
      <c r="AS40" s="1211">
        <v>34</v>
      </c>
    </row>
    <row customHeight="1" ht="35.699999999999996">
      <c r="A41" s="1426"/>
      <c r="B41" s="1426" t="s">
        <v>135</v>
      </c>
      <c r="C41" s="1426" t="s">
        <v>136</v>
      </c>
      <c r="D41" s="1426" t="s">
        <v>137</v>
      </c>
      <c r="E41" s="1420" t="s">
        <v>438</v>
      </c>
      <c r="F41" s="1420" t="s">
        <v>439</v>
      </c>
      <c r="G41" s="1420" t="s">
        <v>440</v>
      </c>
      <c r="H41" s="1420" t="s">
        <v>441</v>
      </c>
      <c r="I41" s="1420" t="s">
        <v>442</v>
      </c>
      <c r="J41" s="1420" t="s">
        <v>443</v>
      </c>
      <c r="K41" s="1420" t="s">
        <v>444</v>
      </c>
      <c r="L41" s="1420" t="s">
        <v>419</v>
      </c>
      <c r="Q41" s="432"/>
      <c r="R41" s="432"/>
      <c r="S41" s="2329"/>
      <c r="T41" s="2265"/>
      <c r="U41" s="358"/>
      <c r="V41" s="2317"/>
      <c r="W41" s="2340"/>
      <c r="X41" s="1278" t="s">
        <v>445</v>
      </c>
      <c r="Y41" s="1278" t="s">
        <v>446</v>
      </c>
      <c r="Z41" s="1394" t="s">
        <v>447</v>
      </c>
      <c r="AA41" s="2326" t="s">
        <v>448</v>
      </c>
      <c r="AB41" s="2327"/>
      <c r="AC41" s="2335"/>
      <c r="AD41" s="2317"/>
      <c r="AE41" s="2340"/>
      <c r="AF41" s="1278" t="s">
        <v>445</v>
      </c>
      <c r="AG41" s="1278" t="s">
        <v>446</v>
      </c>
      <c r="AH41" s="1394" t="s">
        <v>447</v>
      </c>
      <c r="AI41" s="2326" t="s">
        <v>448</v>
      </c>
      <c r="AJ41" s="2327"/>
      <c r="AK41" s="2335"/>
      <c r="AL41" s="2338"/>
      <c r="AM41" s="2183"/>
      <c r="AS41" s="1211">
        <v>34</v>
      </c>
    </row>
    <row s="3404"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110</v>
      </c>
      <c r="T42" s="1311" t="s">
        <v>111</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400</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401</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402</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403</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404</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405</v>
      </c>
      <c r="AO46" s="556"/>
      <c r="AP46" s="556" t="str">
        <f>IF(T46="","",T46)</f>
        <v>Источник тепловой энергии  </v>
      </c>
      <c r="AQ46" s="556"/>
      <c r="AR46" s="556"/>
      <c r="AS46" s="1211">
        <v>21</v>
      </c>
    </row>
    <row s="2850" customFormat="1" customHeight="1" ht="0">
      <c r="A47" s="1399" t="s">
        <v>186</v>
      </c>
      <c r="B47" s="1399" t="s">
        <v>187</v>
      </c>
      <c r="C47" s="1399" t="s">
        <v>188</v>
      </c>
      <c r="D47" s="1399" t="s">
        <v>189</v>
      </c>
      <c r="E47" s="2315"/>
      <c r="F47" s="2315"/>
      <c r="G47" s="2315"/>
      <c r="H47" s="2315"/>
      <c r="I47" s="2312" t="str">
        <f>S46&amp;".1"</f>
        <v>....1</v>
      </c>
      <c r="J47" s="1399"/>
      <c r="K47" s="1399"/>
      <c r="L47" s="1402" t="s">
        <v>406</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409</v>
      </c>
      <c r="P48" s="2313"/>
      <c r="Q48" s="2313">
        <v>1</v>
      </c>
      <c r="R48" s="413"/>
      <c r="S48" s="1392" t="str">
        <f>$J48</f>
        <v>....1</v>
      </c>
      <c r="T48" s="342" t="s">
        <v>410</v>
      </c>
      <c r="U48" s="356"/>
      <c r="V48" s="2301"/>
      <c r="W48" s="2302"/>
      <c r="X48" s="2302"/>
      <c r="Y48" s="2302"/>
      <c r="Z48" s="2302"/>
      <c r="AA48" s="2302"/>
      <c r="AB48" s="2302"/>
      <c r="AC48" s="2303"/>
      <c r="AD48" s="2301"/>
      <c r="AE48" s="2302"/>
      <c r="AF48" s="2302"/>
      <c r="AG48" s="2302"/>
      <c r="AH48" s="2302"/>
      <c r="AI48" s="2302"/>
      <c r="AJ48" s="2302"/>
      <c r="AK48" s="2302"/>
      <c r="AL48" s="2303"/>
      <c r="AM48" s="1314" t="s">
        <v>411</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412</v>
      </c>
      <c r="P49" s="2313"/>
      <c r="Q49" s="2313"/>
      <c r="R49" s="413">
        <v>1</v>
      </c>
      <c r="S49" s="1392" t="str">
        <f>$K49</f>
        <v>....1.1</v>
      </c>
      <c r="T49" s="1403"/>
      <c r="U49" s="356"/>
      <c r="V49" s="807"/>
      <c r="W49" s="381"/>
      <c r="X49" s="807"/>
      <c r="Y49" s="1313"/>
      <c r="Z49" s="2321"/>
      <c r="AA49" s="2163" t="s">
        <v>62</v>
      </c>
      <c r="AB49" s="2321"/>
      <c r="AC49" s="2163" t="s">
        <v>62</v>
      </c>
      <c r="AD49" s="807"/>
      <c r="AE49" s="381"/>
      <c r="AF49" s="807"/>
      <c r="AG49" s="1313"/>
      <c r="AH49" s="2321"/>
      <c r="AI49" s="2163" t="s">
        <v>62</v>
      </c>
      <c r="AJ49" s="2343"/>
      <c r="AK49" s="2163" t="s">
        <v>62</v>
      </c>
      <c r="AL49" s="1404"/>
      <c r="AM49" s="2309" t="s">
        <v>451</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414</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415</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50"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417</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50"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279</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50"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280</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50"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281</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83</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F97734-59BE-7D8D-E113-84E5444E0D92}"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8" width="19.140625" hidden="1" customWidth="1"/>
    <col min="14" max="15" style="3643" width="12.28125" hidden="1" customWidth="1"/>
    <col min="16" max="16" style="3643" width="23.421875" hidden="1" customWidth="1"/>
    <col min="17" max="17" style="3643" width="3.7109375" hidden="1" customWidth="1"/>
    <col min="18" max="20" style="3640" width="3.00390625" customWidth="1"/>
    <col min="21" max="21" style="3644"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50"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399</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400</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401</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402</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403</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404</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405</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406</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409</v>
      </c>
      <c r="N7" s="565"/>
      <c r="O7" s="383"/>
      <c r="Q7" s="2313"/>
      <c r="R7" s="2313">
        <v>1</v>
      </c>
      <c r="S7" s="574"/>
      <c r="T7" s="413"/>
      <c r="U7" s="1392">
        <f>$J7</f>
      </c>
      <c r="V7" s="342" t="s">
        <v>410</v>
      </c>
      <c r="W7" s="356"/>
      <c r="X7" s="2301"/>
      <c r="Y7" s="2302"/>
      <c r="Z7" s="2302"/>
      <c r="AA7" s="2302"/>
      <c r="AB7" s="2302"/>
      <c r="AC7" s="2291"/>
      <c r="AD7" s="2291"/>
      <c r="AE7" s="2291"/>
      <c r="AF7" s="2364"/>
      <c r="AG7" s="2301"/>
      <c r="AH7" s="2302"/>
      <c r="AI7" s="2302"/>
      <c r="AJ7" s="2302"/>
      <c r="AK7" s="2302"/>
      <c r="AL7" s="2302"/>
      <c r="AM7" s="2302"/>
      <c r="AN7" s="2302"/>
      <c r="AO7" s="2302"/>
      <c r="AP7" s="2303"/>
      <c r="AQ7" s="1314" t="s">
        <v>411</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412</v>
      </c>
      <c r="N8" s="565"/>
      <c r="O8" s="383"/>
      <c r="P8" s="383"/>
      <c r="Q8" s="2313"/>
      <c r="R8" s="2313"/>
      <c r="S8" s="2313">
        <v>1</v>
      </c>
      <c r="T8" s="413"/>
      <c r="U8" s="1392">
        <f>$K8</f>
      </c>
      <c r="V8" s="1403"/>
      <c r="W8" s="356"/>
      <c r="X8" s="807"/>
      <c r="Y8" s="807"/>
      <c r="Z8" s="807"/>
      <c r="AA8" s="807"/>
      <c r="AB8" s="1461"/>
      <c r="AC8" s="2321"/>
      <c r="AD8" s="2163" t="s">
        <v>62</v>
      </c>
      <c r="AE8" s="2321"/>
      <c r="AF8" s="2163" t="s">
        <v>62</v>
      </c>
      <c r="AG8" s="1463"/>
      <c r="AH8" s="807"/>
      <c r="AI8" s="807"/>
      <c r="AJ8" s="807"/>
      <c r="AK8" s="1313"/>
      <c r="AL8" s="2321"/>
      <c r="AM8" s="2163" t="s">
        <v>62</v>
      </c>
      <c r="AN8" s="2321"/>
      <c r="AO8" s="2163" t="s">
        <v>62</v>
      </c>
      <c r="AP8" s="381"/>
      <c r="AQ8" s="1363" t="s">
        <v>452</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453</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454</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414</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415</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50"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417</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50"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279</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50"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280</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62</v>
      </c>
      <c r="AN19" s="2323"/>
      <c r="AO19" s="2324" t="s">
        <v>62</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9" customFormat="1" customHeight="1" ht="22.5" hidden="1">
      <c r="A24" s="1211"/>
      <c r="B24" s="1211"/>
      <c r="C24" s="1211"/>
      <c r="D24" s="1211"/>
      <c r="E24" s="1211"/>
      <c r="F24" s="1211"/>
      <c r="G24" s="1211"/>
      <c r="H24" s="1211"/>
      <c r="I24" s="1211"/>
      <c r="J24" s="1211"/>
      <c r="K24" s="1211"/>
      <c r="L24" s="1211"/>
      <c r="M24" s="1383"/>
      <c r="N24" s="1384"/>
      <c r="O24" s="1384"/>
      <c r="P24" s="1401" t="s">
        <v>418</v>
      </c>
      <c r="Q24" s="1418"/>
      <c r="R24" s="1427"/>
      <c r="S24" s="1427"/>
      <c r="T24" s="1427"/>
      <c r="U24" s="785"/>
      <c r="AC24" s="1423"/>
      <c r="AE24" s="1423"/>
      <c r="AF24" s="1422"/>
      <c r="AL24" s="1423"/>
      <c r="AN24" s="1423"/>
      <c r="AO24" s="1422"/>
      <c r="AR24" s="567"/>
      <c r="AS24" s="567"/>
      <c r="AT24" s="567"/>
      <c r="AU24" s="567"/>
      <c r="AV24" s="567"/>
      <c r="AW24" s="1216">
        <v>0</v>
      </c>
    </row>
    <row s="2849"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9" customFormat="1" customHeight="1" ht="14.25" hidden="1">
      <c r="A26" s="1211"/>
      <c r="B26" s="1211"/>
      <c r="C26" s="1211"/>
      <c r="D26" s="1211"/>
      <c r="E26" s="1211"/>
      <c r="F26" s="1211"/>
      <c r="G26" s="1211"/>
      <c r="H26" s="1211"/>
      <c r="I26" s="1211"/>
      <c r="J26" s="1211"/>
      <c r="K26" s="1211"/>
      <c r="L26" s="1211"/>
      <c r="M26" s="1383"/>
      <c r="N26" s="1384"/>
      <c r="O26" s="1384"/>
      <c r="P26" s="1366" t="s">
        <v>419</v>
      </c>
      <c r="Q26" s="1418"/>
      <c r="R26" s="1427"/>
      <c r="S26" s="1427"/>
      <c r="T26" s="1427"/>
      <c r="U26" s="785"/>
      <c r="V26" s="1216" t="s">
        <v>420</v>
      </c>
      <c r="AD26" s="242" t="s">
        <v>421</v>
      </c>
      <c r="AF26" s="242" t="s">
        <v>422</v>
      </c>
      <c r="AG26" s="1216" t="s">
        <v>420</v>
      </c>
      <c r="AM26" s="242" t="s">
        <v>423</v>
      </c>
      <c r="AO26" s="242" t="s">
        <v>422</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Муниципальное унитарное предприятие "Невельские коммунальные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3"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Региональная энергетическая комиссия Сахалинской области </v>
      </c>
      <c r="Y33" s="2307"/>
      <c r="Z33" s="2307"/>
      <c r="AA33" s="2307"/>
      <c r="AB33" s="2307"/>
      <c r="AC33" s="2307"/>
      <c r="AD33" s="2307"/>
      <c r="AE33" s="2307"/>
      <c r="AF33" s="382"/>
      <c r="AG33" s="2307" t="str">
        <f>IF(TITLE_NAME_OR_PR_CHANGE="",IF(TITLE_NAME_OR_PR="","",TITLE_NAME_OR_PR),TITLE_NAME_OR_PR_CHANGE)</f>
        <v>Региональная энергетическая комиссия Сахалинской области </v>
      </c>
      <c r="AH33" s="2307"/>
      <c r="AI33" s="2307"/>
      <c r="AJ33" s="2307"/>
      <c r="AK33" s="2307"/>
      <c r="AL33" s="2307"/>
      <c r="AM33" s="2307"/>
      <c r="AN33" s="2307"/>
      <c r="AO33" s="382"/>
      <c r="AP33" s="382"/>
      <c r="AQ33" s="336"/>
      <c r="AR33" s="424"/>
      <c r="AS33" s="424"/>
      <c r="AT33" s="424"/>
      <c r="AU33" s="424"/>
      <c r="AV33" s="424"/>
      <c r="AW33" s="474">
        <v>0</v>
      </c>
    </row>
    <row s="2973" customFormat="1" customHeight="1" ht="18.75">
      <c r="A34" s="1304"/>
      <c r="B34" s="1304"/>
      <c r="C34" s="1304"/>
      <c r="D34" s="1304"/>
      <c r="E34" s="1304"/>
      <c r="F34" s="1304"/>
      <c r="G34" s="1304"/>
      <c r="H34" s="1304"/>
      <c r="I34" s="1304"/>
      <c r="J34" s="1304"/>
      <c r="K34" s="1304"/>
      <c r="L34" s="1304"/>
      <c r="M34" s="1436"/>
      <c r="N34" s="1304"/>
      <c r="O34" s="1304"/>
      <c r="P34" s="1304"/>
      <c r="U34" s="2306" t="s">
        <v>424</v>
      </c>
      <c r="V34" s="2306"/>
      <c r="W34" s="1428"/>
      <c r="X34" s="2320" t="str">
        <f>IF(TITLE_DATE_PR_CHANGE="",IF(TITLE_DATE_PR="","",TITLE_DATE_PR),TITLE_DATE_PR_CHANGE)</f>
        <v>45638</v>
      </c>
      <c r="Y34" s="2320"/>
      <c r="Z34" s="2320"/>
      <c r="AA34" s="2320"/>
      <c r="AB34" s="2320"/>
      <c r="AC34" s="2320"/>
      <c r="AD34" s="2320"/>
      <c r="AE34" s="2320"/>
      <c r="AF34" s="382"/>
      <c r="AG34" s="2320" t="str">
        <f>IF(TITLE_DATE_PR_CHANGE="",IF(TITLE_DATE_PR="","",TITLE_DATE_PR),TITLE_DATE_PR_CHANGE)</f>
        <v>45638</v>
      </c>
      <c r="AH34" s="2320"/>
      <c r="AI34" s="2320"/>
      <c r="AJ34" s="2320"/>
      <c r="AK34" s="2320"/>
      <c r="AL34" s="2320"/>
      <c r="AM34" s="2320"/>
      <c r="AN34" s="2320"/>
      <c r="AO34" s="382"/>
      <c r="AP34" s="382"/>
      <c r="AQ34" s="336"/>
      <c r="AR34" s="424"/>
      <c r="AS34" s="424"/>
      <c r="AT34" s="424"/>
      <c r="AU34" s="424"/>
      <c r="AV34" s="424"/>
      <c r="AW34" s="474">
        <v>0</v>
      </c>
    </row>
    <row s="2973" customFormat="1" customHeight="1" ht="18.75">
      <c r="A35" s="1304"/>
      <c r="B35" s="1304"/>
      <c r="C35" s="1304"/>
      <c r="D35" s="1304"/>
      <c r="E35" s="1304"/>
      <c r="F35" s="1304"/>
      <c r="G35" s="1304"/>
      <c r="H35" s="1304"/>
      <c r="I35" s="1304"/>
      <c r="J35" s="1304"/>
      <c r="K35" s="1304"/>
      <c r="L35" s="1304"/>
      <c r="M35" s="1436"/>
      <c r="N35" s="1304"/>
      <c r="O35" s="1304"/>
      <c r="P35" s="1304"/>
      <c r="U35" s="2306" t="s">
        <v>425</v>
      </c>
      <c r="V35" s="2306"/>
      <c r="W35" s="1428"/>
      <c r="X35" s="2307" t="str">
        <f>IF(TITLE_NUMBER_PR_CHANGE="",IF(TITLE_NUMBER_PR="","",TITLE_NUMBER_PR),TITLE_NUMBER_PR_CHANGE)</f>
        <v>1-3.25-1020/24</v>
      </c>
      <c r="Y35" s="2307"/>
      <c r="Z35" s="2307"/>
      <c r="AA35" s="2307"/>
      <c r="AB35" s="2307"/>
      <c r="AC35" s="2307"/>
      <c r="AD35" s="2307"/>
      <c r="AE35" s="2307"/>
      <c r="AF35" s="382"/>
      <c r="AG35" s="2307" t="str">
        <f>IF(TITLE_NUMBER_PR_CHANGE="",IF(TITLE_NUMBER_PR="","",TITLE_NUMBER_PR),TITLE_NUMBER_PR_CHANGE)</f>
        <v>1-3.25-1020/24</v>
      </c>
      <c r="AH35" s="2307"/>
      <c r="AI35" s="2307"/>
      <c r="AJ35" s="2307"/>
      <c r="AK35" s="2307"/>
      <c r="AL35" s="2307"/>
      <c r="AM35" s="2307"/>
      <c r="AN35" s="2307"/>
      <c r="AO35" s="382"/>
      <c r="AP35" s="382"/>
      <c r="AQ35" s="336"/>
      <c r="AR35" s="424"/>
      <c r="AS35" s="424"/>
      <c r="AT35" s="424"/>
      <c r="AU35" s="424"/>
      <c r="AV35" s="424"/>
      <c r="AW35" s="474">
        <v>0</v>
      </c>
    </row>
    <row s="2973"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Y36" s="2307"/>
      <c r="Z36" s="2307"/>
      <c r="AA36" s="2307"/>
      <c r="AB36" s="2307"/>
      <c r="AC36" s="2307"/>
      <c r="AD36" s="2307"/>
      <c r="AE36" s="2307"/>
      <c r="AF36" s="382"/>
      <c r="AG36"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3" customFormat="1" customHeight="1" ht="18.75" hidden="1">
      <c r="A38" s="1304"/>
      <c r="B38" s="1304"/>
      <c r="C38" s="1304"/>
      <c r="D38" s="1304"/>
      <c r="E38" s="1304"/>
      <c r="F38" s="1304"/>
      <c r="G38" s="1304"/>
      <c r="H38" s="1304"/>
      <c r="I38" s="1304"/>
      <c r="J38" s="1304"/>
      <c r="K38" s="1304"/>
      <c r="L38" s="1304"/>
      <c r="M38" s="1436"/>
      <c r="N38" s="1304"/>
      <c r="O38" s="1304"/>
      <c r="P38" s="1304"/>
      <c r="U38" s="2306" t="s">
        <v>426</v>
      </c>
      <c r="V38" s="2306"/>
      <c r="W38" s="1428"/>
      <c r="X38" s="2320" t="str">
        <f>IF(TITLE_DATE_PR_CHANGE="",IF(TITLE_DATE_PR="","",TITLE_DATE_PR),TITLE_DATE_PR_CHANGE)</f>
        <v>45638</v>
      </c>
      <c r="Y38" s="2320"/>
      <c r="Z38" s="2320"/>
      <c r="AA38" s="2320"/>
      <c r="AB38" s="2320"/>
      <c r="AC38" s="2320"/>
      <c r="AD38" s="2320"/>
      <c r="AE38" s="2320"/>
      <c r="AF38" s="382"/>
      <c r="AG38" s="2320" t="str">
        <f>IF(TITLE_DATE_PR_CHANGE="",IF(TITLE_DATE_PR="","",TITLE_DATE_PR),TITLE_DATE_PR_CHANGE)</f>
        <v>45638</v>
      </c>
      <c r="AH38" s="2320"/>
      <c r="AI38" s="2320"/>
      <c r="AJ38" s="2320"/>
      <c r="AK38" s="2320"/>
      <c r="AL38" s="2320"/>
      <c r="AM38" s="2320"/>
      <c r="AN38" s="2320"/>
      <c r="AO38" s="382"/>
      <c r="AP38" s="382"/>
      <c r="AQ38" s="336"/>
      <c r="AR38" s="424"/>
      <c r="AS38" s="424"/>
      <c r="AT38" s="424"/>
      <c r="AU38" s="424"/>
      <c r="AV38" s="424"/>
      <c r="AW38" s="474">
        <v>0</v>
      </c>
    </row>
    <row s="2973" customFormat="1" customHeight="1" ht="18.75" hidden="1">
      <c r="A39" s="1304"/>
      <c r="B39" s="1304"/>
      <c r="C39" s="1304"/>
      <c r="D39" s="1304"/>
      <c r="E39" s="1304"/>
      <c r="F39" s="1304"/>
      <c r="G39" s="1304"/>
      <c r="H39" s="1304"/>
      <c r="I39" s="1304"/>
      <c r="J39" s="1304"/>
      <c r="K39" s="1304"/>
      <c r="L39" s="1304"/>
      <c r="M39" s="1436"/>
      <c r="N39" s="1304"/>
      <c r="O39" s="1304"/>
      <c r="P39" s="1304"/>
      <c r="U39" s="2306" t="s">
        <v>427</v>
      </c>
      <c r="V39" s="2306"/>
      <c r="W39" s="1428"/>
      <c r="X39" s="2307" t="str">
        <f>IF(TITLE_NUMBER_PR_CHANGE="",IF(TITLE_NUMBER_PR="","",TITLE_NUMBER_PR),TITLE_NUMBER_PR_CHANGE)</f>
        <v>1-3.25-1020/24</v>
      </c>
      <c r="Y39" s="2307"/>
      <c r="Z39" s="2307"/>
      <c r="AA39" s="2307"/>
      <c r="AB39" s="2307"/>
      <c r="AC39" s="2307"/>
      <c r="AD39" s="2307"/>
      <c r="AE39" s="2307"/>
      <c r="AF39" s="382"/>
      <c r="AG39" s="2307" t="str">
        <f>IF(TITLE_NUMBER_PR_CHANGE="",IF(TITLE_NUMBER_PR="","",TITLE_NUMBER_PR),TITLE_NUMBER_PR_CHANGE)</f>
        <v>1-3.25-1020/24</v>
      </c>
      <c r="AH39" s="2307"/>
      <c r="AI39" s="2307"/>
      <c r="AJ39" s="2307"/>
      <c r="AK39" s="2307"/>
      <c r="AL39" s="2307"/>
      <c r="AM39" s="2307"/>
      <c r="AN39" s="2307"/>
      <c r="AO39" s="382"/>
      <c r="AP39" s="382"/>
      <c r="AQ39" s="336"/>
      <c r="AR39" s="424"/>
      <c r="AS39" s="424"/>
      <c r="AT39" s="424"/>
      <c r="AU39" s="424"/>
      <c r="AV39" s="424"/>
      <c r="AW39" s="474">
        <v>0</v>
      </c>
    </row>
    <row s="2973"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428</v>
      </c>
      <c r="AG40" s="382"/>
      <c r="AH40" s="382"/>
      <c r="AI40" s="382"/>
      <c r="AJ40" s="382"/>
      <c r="AK40" s="382"/>
      <c r="AL40" s="382"/>
      <c r="AM40" s="382"/>
      <c r="AN40" s="382"/>
      <c r="AO40" s="334" t="s">
        <v>428</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303</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304</v>
      </c>
      <c r="AW42" s="1211">
        <v>14</v>
      </c>
    </row>
    <row customHeight="1" ht="14.699999999999998">
      <c r="R43" s="432"/>
      <c r="S43" s="432"/>
      <c r="T43" s="432"/>
      <c r="U43" s="2329" t="s">
        <v>89</v>
      </c>
      <c r="V43" s="2265" t="s">
        <v>429</v>
      </c>
      <c r="W43" s="357"/>
      <c r="X43" s="2330" t="s">
        <v>430</v>
      </c>
      <c r="Y43" s="2347"/>
      <c r="Z43" s="2347"/>
      <c r="AA43" s="2347"/>
      <c r="AB43" s="2347"/>
      <c r="AC43" s="2331"/>
      <c r="AD43" s="2331"/>
      <c r="AE43" s="2332"/>
      <c r="AF43" s="2333" t="s">
        <v>431</v>
      </c>
      <c r="AG43" s="2330" t="s">
        <v>430</v>
      </c>
      <c r="AH43" s="2347"/>
      <c r="AI43" s="2347"/>
      <c r="AJ43" s="2347"/>
      <c r="AK43" s="2347"/>
      <c r="AL43" s="2331"/>
      <c r="AM43" s="2331"/>
      <c r="AN43" s="2332"/>
      <c r="AO43" s="2333" t="s">
        <v>432</v>
      </c>
      <c r="AP43" s="2336" t="s">
        <v>433</v>
      </c>
      <c r="AQ43" s="2183"/>
      <c r="AW43" s="1211">
        <v>14</v>
      </c>
    </row>
    <row customHeight="1" ht="35.699999999999996">
      <c r="R44" s="432"/>
      <c r="S44" s="432"/>
      <c r="T44" s="432"/>
      <c r="U44" s="2329"/>
      <c r="V44" s="2265"/>
      <c r="W44" s="1087"/>
      <c r="X44" s="2350" t="s">
        <v>455</v>
      </c>
      <c r="Y44" s="2368" t="s">
        <v>456</v>
      </c>
      <c r="Z44" s="2368"/>
      <c r="AA44" s="2368"/>
      <c r="AB44" s="2368"/>
      <c r="AC44" s="2350" t="s">
        <v>437</v>
      </c>
      <c r="AD44" s="2667"/>
      <c r="AE44" s="2370"/>
      <c r="AF44" s="2334"/>
      <c r="AG44" s="2350" t="s">
        <v>455</v>
      </c>
      <c r="AH44" s="2368" t="s">
        <v>456</v>
      </c>
      <c r="AI44" s="2368"/>
      <c r="AJ44" s="2368"/>
      <c r="AK44" s="2368"/>
      <c r="AL44" s="2350" t="s">
        <v>437</v>
      </c>
      <c r="AM44" s="2667"/>
      <c r="AN44" s="2370"/>
      <c r="AO44" s="2334"/>
      <c r="AP44" s="2337"/>
      <c r="AQ44" s="2183"/>
      <c r="AW44" s="1211">
        <v>34</v>
      </c>
    </row>
    <row customHeight="1" ht="14.699999999999998">
      <c r="R45" s="432"/>
      <c r="S45" s="432"/>
      <c r="T45" s="432"/>
      <c r="U45" s="2329"/>
      <c r="V45" s="2265"/>
      <c r="W45" s="1087"/>
      <c r="X45" s="2381"/>
      <c r="Y45" s="2373" t="s">
        <v>457</v>
      </c>
      <c r="Z45" s="2326" t="s">
        <v>458</v>
      </c>
      <c r="AA45" s="2376"/>
      <c r="AB45" s="2327"/>
      <c r="AC45" s="2351"/>
      <c r="AD45" s="2668"/>
      <c r="AE45" s="2372"/>
      <c r="AF45" s="2334"/>
      <c r="AG45" s="2381"/>
      <c r="AH45" s="2373" t="s">
        <v>457</v>
      </c>
      <c r="AI45" s="2326" t="s">
        <v>458</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459</v>
      </c>
      <c r="AA46" s="2326" t="s">
        <v>460</v>
      </c>
      <c r="AB46" s="2327"/>
      <c r="AC46" s="2373" t="s">
        <v>447</v>
      </c>
      <c r="AD46" s="2377" t="s">
        <v>448</v>
      </c>
      <c r="AE46" s="2378"/>
      <c r="AF46" s="2334"/>
      <c r="AG46" s="2381"/>
      <c r="AH46" s="2374"/>
      <c r="AI46" s="2373" t="s">
        <v>459</v>
      </c>
      <c r="AJ46" s="2326" t="s">
        <v>460</v>
      </c>
      <c r="AK46" s="2327"/>
      <c r="AL46" s="2373" t="s">
        <v>447</v>
      </c>
      <c r="AM46" s="2377" t="s">
        <v>448</v>
      </c>
      <c r="AN46" s="2378"/>
      <c r="AO46" s="2334"/>
      <c r="AP46" s="2337"/>
      <c r="AQ46" s="2183"/>
      <c r="AW46" s="1211">
        <v>26</v>
      </c>
    </row>
    <row customHeight="1" ht="65.25">
      <c r="A47" s="1315"/>
      <c r="B47" s="1315" t="s">
        <v>135</v>
      </c>
      <c r="C47" s="1315" t="s">
        <v>136</v>
      </c>
      <c r="D47" s="1315" t="s">
        <v>137</v>
      </c>
      <c r="E47" s="1366" t="s">
        <v>438</v>
      </c>
      <c r="F47" s="1366" t="s">
        <v>439</v>
      </c>
      <c r="G47" s="1366" t="s">
        <v>440</v>
      </c>
      <c r="H47" s="1366" t="s">
        <v>441</v>
      </c>
      <c r="I47" s="1366" t="s">
        <v>442</v>
      </c>
      <c r="J47" s="1366" t="s">
        <v>443</v>
      </c>
      <c r="K47" s="1366" t="s">
        <v>444</v>
      </c>
      <c r="L47" s="1366" t="s">
        <v>461</v>
      </c>
      <c r="M47" s="1366" t="s">
        <v>419</v>
      </c>
      <c r="R47" s="432"/>
      <c r="S47" s="432"/>
      <c r="T47" s="432"/>
      <c r="U47" s="2329"/>
      <c r="V47" s="2265"/>
      <c r="W47" s="358"/>
      <c r="X47" s="2351"/>
      <c r="Y47" s="2375"/>
      <c r="Z47" s="2375"/>
      <c r="AA47" s="1278" t="s">
        <v>462</v>
      </c>
      <c r="AB47" s="1278" t="s">
        <v>463</v>
      </c>
      <c r="AC47" s="2375"/>
      <c r="AD47" s="2379"/>
      <c r="AE47" s="2380"/>
      <c r="AF47" s="2335"/>
      <c r="AG47" s="2351"/>
      <c r="AH47" s="2375"/>
      <c r="AI47" s="2375"/>
      <c r="AJ47" s="1278" t="s">
        <v>462</v>
      </c>
      <c r="AK47" s="1278" t="s">
        <v>463</v>
      </c>
      <c r="AL47" s="2375"/>
      <c r="AM47" s="2379"/>
      <c r="AN47" s="2380"/>
      <c r="AO47" s="2335"/>
      <c r="AP47" s="2338"/>
      <c r="AQ47" s="2183"/>
      <c r="AW47" s="1211">
        <v>62</v>
      </c>
    </row>
    <row s="3404"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110</v>
      </c>
      <c r="V48" s="1311" t="s">
        <v>111</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400</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401</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402</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403</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404</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405</v>
      </c>
      <c r="AS52" s="556"/>
      <c r="AT52" s="556" t="str">
        <f>IF(V52="","",V52)</f>
        <v>Источник тепловой энергии  </v>
      </c>
      <c r="AU52" s="556"/>
      <c r="AV52" s="556"/>
      <c r="AW52" s="1211">
        <v>21</v>
      </c>
    </row>
    <row s="2850" customFormat="1" customHeight="1" ht="0">
      <c r="A53" s="1431" t="s">
        <v>174</v>
      </c>
      <c r="B53" s="1431" t="s">
        <v>175</v>
      </c>
      <c r="C53" s="1431" t="s">
        <v>176</v>
      </c>
      <c r="D53" s="1431" t="s">
        <v>177</v>
      </c>
      <c r="E53" s="2346"/>
      <c r="F53" s="2346"/>
      <c r="G53" s="2346"/>
      <c r="H53" s="2367"/>
      <c r="I53" s="2183" t="str">
        <f>U52&amp;".1"</f>
        <v>....1</v>
      </c>
      <c r="J53" s="1431"/>
      <c r="K53" s="1431"/>
      <c r="L53" s="1431"/>
      <c r="M53" s="1437" t="s">
        <v>406</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409</v>
      </c>
      <c r="Q54" s="2313"/>
      <c r="R54" s="2313">
        <v>1</v>
      </c>
      <c r="S54" s="574"/>
      <c r="T54" s="413"/>
      <c r="U54" s="1392" t="str">
        <f>$J54</f>
        <v>....1.1</v>
      </c>
      <c r="V54" s="342" t="s">
        <v>410</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411</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412</v>
      </c>
      <c r="Q55" s="2313"/>
      <c r="R55" s="2313"/>
      <c r="S55" s="574">
        <v>1</v>
      </c>
      <c r="T55" s="413"/>
      <c r="U55" s="1392" t="str">
        <f>$K55</f>
        <v>....1.1.1</v>
      </c>
      <c r="V55" s="1403"/>
      <c r="W55" s="356"/>
      <c r="X55" s="807"/>
      <c r="Y55" s="807"/>
      <c r="Z55" s="807"/>
      <c r="AA55" s="807"/>
      <c r="AB55" s="1461"/>
      <c r="AC55" s="2321"/>
      <c r="AD55" s="2163" t="s">
        <v>62</v>
      </c>
      <c r="AE55" s="2321"/>
      <c r="AF55" s="2163" t="s">
        <v>62</v>
      </c>
      <c r="AG55" s="1463"/>
      <c r="AH55" s="807"/>
      <c r="AI55" s="807"/>
      <c r="AJ55" s="807"/>
      <c r="AK55" s="1313"/>
      <c r="AL55" s="2321"/>
      <c r="AM55" s="2163" t="s">
        <v>62</v>
      </c>
      <c r="AN55" s="2321"/>
      <c r="AO55" s="2163" t="s">
        <v>62</v>
      </c>
      <c r="AP55" s="1404"/>
      <c r="AQ55" s="1363" t="s">
        <v>452</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453</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454</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414</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415</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50"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417</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50"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279</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50"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280</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50"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281</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83</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6F024-74FA-486E-9A2E-6D7CF95CABBD}"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50"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399</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400</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401</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402</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403</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404</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405</v>
      </c>
      <c r="AW5" s="556"/>
      <c r="AX5" s="556" t="str">
        <f>IF(T5="","",T5)</f>
        <v>Источник тепловой энергии  </v>
      </c>
      <c r="AY5" s="556"/>
      <c r="AZ5" s="556"/>
      <c r="BA5" s="1211">
        <v>0</v>
      </c>
    </row>
    <row s="2850" customFormat="1" customHeight="1" ht="0.75" hidden="1">
      <c r="A6" s="1399"/>
      <c r="B6" s="1399"/>
      <c r="C6" s="1399"/>
      <c r="D6" s="1399"/>
      <c r="E6" s="2315"/>
      <c r="F6" s="2315"/>
      <c r="G6" s="2315"/>
      <c r="H6" s="2315"/>
      <c r="I6" s="2312">
        <f>S5&amp;".1"</f>
      </c>
      <c r="J6" s="1399"/>
      <c r="K6" s="1399"/>
      <c r="L6" s="1402" t="s">
        <v>406</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50"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62</v>
      </c>
      <c r="Z8" s="2321"/>
      <c r="AA8" s="2163" t="s">
        <v>62</v>
      </c>
      <c r="AB8" s="2163" t="s">
        <v>19</v>
      </c>
      <c r="AC8" s="2382"/>
      <c r="AD8" s="2261">
        <v>1</v>
      </c>
      <c r="AE8" s="2383"/>
      <c r="AF8" s="2163" t="s">
        <v>19</v>
      </c>
      <c r="AG8" s="2382"/>
      <c r="AH8" s="2261">
        <v>1</v>
      </c>
      <c r="AI8" s="2383"/>
      <c r="AJ8" s="2163" t="s">
        <v>19</v>
      </c>
      <c r="AK8" s="367"/>
      <c r="AL8" s="1393">
        <v>1</v>
      </c>
      <c r="AM8" s="1454"/>
      <c r="AN8" s="807"/>
      <c r="AO8" s="1313"/>
      <c r="AP8" s="1790"/>
      <c r="AQ8" s="1515" t="s">
        <v>62</v>
      </c>
      <c r="AR8" s="1790"/>
      <c r="AS8" s="1515" t="s">
        <v>62</v>
      </c>
      <c r="AT8" s="1404"/>
      <c r="AU8" s="2309" t="s">
        <v>464</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465</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466</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467</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468</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50"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50"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50"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417</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50"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279</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50"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280</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62</v>
      </c>
      <c r="AR19" s="1792"/>
      <c r="AS19" s="1516" t="s">
        <v>62</v>
      </c>
      <c r="BA19" s="1211">
        <v>0</v>
      </c>
    </row>
    <row customHeight="1" ht="14.25" hidden="1">
      <c r="AV20" s="552"/>
      <c r="AW20" s="552"/>
      <c r="AX20" s="552"/>
      <c r="AY20" s="552"/>
      <c r="AZ20" s="552"/>
      <c r="BA20" s="1211">
        <v>0</v>
      </c>
    </row>
    <row customHeight="1" ht="14.25" hidden="1">
      <c r="O21" s="1423" t="s">
        <v>418</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4" customFormat="1" customHeight="1" ht="14.25" hidden="1">
      <c r="M23" s="1564"/>
      <c r="N23" s="1564"/>
      <c r="O23" s="1565" t="s">
        <v>419</v>
      </c>
      <c r="P23" s="1564"/>
      <c r="Q23" s="1566"/>
      <c r="R23" s="1566"/>
      <c r="Y23" s="1563" t="s">
        <v>421</v>
      </c>
      <c r="AA23" s="1563" t="s">
        <v>422</v>
      </c>
      <c r="AB23" s="1563" t="s">
        <v>469</v>
      </c>
      <c r="AE23" s="1563" t="s">
        <v>470</v>
      </c>
      <c r="AF23" s="1563" t="s">
        <v>469</v>
      </c>
      <c r="AI23" s="1563" t="s">
        <v>471</v>
      </c>
      <c r="AJ23" s="1563" t="s">
        <v>469</v>
      </c>
      <c r="AM23" s="1563" t="s">
        <v>472</v>
      </c>
      <c r="AQ23" s="1563" t="s">
        <v>421</v>
      </c>
      <c r="AS23" s="1563" t="s">
        <v>422</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Муниципальное унитарное предприятие "Невельские коммунальные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3"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Региональная энергетическая комиссия Сахалинской области </v>
      </c>
      <c r="W30" s="2307"/>
      <c r="X30" s="2307"/>
      <c r="Y30" s="2307"/>
      <c r="Z30" s="2307"/>
      <c r="AA30" s="382"/>
      <c r="AB30" s="2307" t="str">
        <f>IF(TITLE_NAME_OR_PR_CHANGE="",IF(TITLE_NAME_OR_PR="","",TITLE_NAME_OR_PR),TITLE_NAME_OR_PR_CHANGE)</f>
        <v>Региональная энергетическая комиссия Сахалинской области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3" customFormat="1" customHeight="1" ht="18.75">
      <c r="A31" s="1424"/>
      <c r="B31" s="1424"/>
      <c r="C31" s="1424"/>
      <c r="D31" s="1424"/>
      <c r="E31" s="1424"/>
      <c r="F31" s="1424"/>
      <c r="G31" s="1424"/>
      <c r="H31" s="1424"/>
      <c r="I31" s="1424"/>
      <c r="J31" s="1424"/>
      <c r="K31" s="1424"/>
      <c r="L31" s="1425"/>
      <c r="M31" s="1424"/>
      <c r="N31" s="1424"/>
      <c r="O31" s="1424"/>
      <c r="P31" s="1424"/>
      <c r="Q31" s="1424"/>
      <c r="S31" s="2306" t="s">
        <v>424</v>
      </c>
      <c r="T31" s="2306"/>
      <c r="U31" s="1428"/>
      <c r="V31" s="2320" t="str">
        <f>IF(TITLE_DATE_PR_CHANGE="",IF(TITLE_DATE_PR="","",TITLE_DATE_PR),TITLE_DATE_PR_CHANGE)</f>
        <v>45638</v>
      </c>
      <c r="W31" s="2320"/>
      <c r="X31" s="2320"/>
      <c r="Y31" s="2320"/>
      <c r="Z31" s="2320"/>
      <c r="AA31" s="382"/>
      <c r="AB31" s="2320" t="str">
        <f>IF(TITLE_DATE_PR_CHANGE="",IF(TITLE_DATE_PR="","",TITLE_DATE_PR),TITLE_DATE_PR_CHANGE)</f>
        <v>45638</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425</v>
      </c>
      <c r="T32" s="2306"/>
      <c r="U32" s="1428"/>
      <c r="V32" s="2307" t="str">
        <f>IF(TITLE_NUMBER_PR_CHANGE="",IF(TITLE_NUMBER_PR="","",TITLE_NUMBER_PR),TITLE_NUMBER_PR_CHANGE)</f>
        <v>1-3.25-1020/24</v>
      </c>
      <c r="W32" s="2307"/>
      <c r="X32" s="2307"/>
      <c r="Y32" s="2307"/>
      <c r="Z32" s="2307"/>
      <c r="AA32" s="382"/>
      <c r="AB32" s="2307" t="str">
        <f>IF(TITLE_NUMBER_PR_CHANGE="",IF(TITLE_NUMBER_PR="","",TITLE_NUMBER_PR),TITLE_NUMBER_PR_CHANGE)</f>
        <v>1-3.25-1020/24</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3" s="2307"/>
      <c r="X33" s="2307"/>
      <c r="Y33" s="2307"/>
      <c r="Z33" s="2307"/>
      <c r="AA33" s="382"/>
      <c r="AB33"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3"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424</v>
      </c>
      <c r="T35" s="2306"/>
      <c r="U35" s="1428"/>
      <c r="V35" s="2320" t="str">
        <f>IF(TITLE_DATE_PR_CHANGE="",IF(TITLE_DATE_PR="","",TITLE_DATE_PR),TITLE_DATE_PR_CHANGE)</f>
        <v>45638</v>
      </c>
      <c r="W35" s="2320"/>
      <c r="X35" s="2320"/>
      <c r="Y35" s="2320"/>
      <c r="Z35" s="2320"/>
      <c r="AA35" s="382"/>
      <c r="AB35" s="2320" t="str">
        <f>IF(TITLE_DATE_PR_CHANGE="",IF(TITLE_DATE_PR="","",TITLE_DATE_PR),TITLE_DATE_PR_CHANGE)</f>
        <v>45638</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3"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425</v>
      </c>
      <c r="T36" s="2306"/>
      <c r="U36" s="1428"/>
      <c r="V36" s="2307" t="str">
        <f>IF(TITLE_NUMBER_PR_CHANGE="",IF(TITLE_NUMBER_PR="","",TITLE_NUMBER_PR),TITLE_NUMBER_PR_CHANGE)</f>
        <v>1-3.25-1020/24</v>
      </c>
      <c r="W36" s="2307"/>
      <c r="X36" s="2307"/>
      <c r="Y36" s="2307"/>
      <c r="Z36" s="2307"/>
      <c r="AA36" s="382"/>
      <c r="AB36" s="2307" t="str">
        <f>IF(TITLE_NUMBER_PR_CHANGE="",IF(TITLE_NUMBER_PR="","",TITLE_NUMBER_PR),TITLE_NUMBER_PR_CHANGE)</f>
        <v>1-3.25-1020/24</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3"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428</v>
      </c>
      <c r="AB37" s="382"/>
      <c r="AC37" s="382"/>
      <c r="AD37" s="382"/>
      <c r="AE37" s="382"/>
      <c r="AF37" s="382"/>
      <c r="AG37" s="382"/>
      <c r="AH37" s="382"/>
      <c r="AI37" s="382"/>
      <c r="AJ37" s="382"/>
      <c r="AK37" s="382"/>
      <c r="AL37" s="382"/>
      <c r="AM37" s="382"/>
      <c r="AN37" s="382"/>
      <c r="AO37" s="382"/>
      <c r="AP37" s="382"/>
      <c r="AQ37" s="382"/>
      <c r="AR37" s="382"/>
      <c r="AS37" s="334" t="s">
        <v>428</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303</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304</v>
      </c>
      <c r="BA39" s="1211">
        <v>14</v>
      </c>
    </row>
    <row customHeight="1" ht="14.699999999999998">
      <c r="Q40" s="347"/>
      <c r="R40" s="432"/>
      <c r="S40" s="2329" t="s">
        <v>89</v>
      </c>
      <c r="T40" s="2265" t="s">
        <v>473</v>
      </c>
      <c r="U40" s="357"/>
      <c r="V40" s="2331"/>
      <c r="W40" s="2331"/>
      <c r="X40" s="2331"/>
      <c r="Y40" s="2331"/>
      <c r="Z40" s="2332"/>
      <c r="AA40" s="2392" t="s">
        <v>431</v>
      </c>
      <c r="AB40" s="2384" t="s">
        <v>474</v>
      </c>
      <c r="AC40" s="2347"/>
      <c r="AD40" s="2347"/>
      <c r="AE40" s="2385"/>
      <c r="AF40" s="2347" t="s">
        <v>475</v>
      </c>
      <c r="AG40" s="2347"/>
      <c r="AH40" s="2347"/>
      <c r="AI40" s="2385"/>
      <c r="AJ40" s="2384" t="s">
        <v>476</v>
      </c>
      <c r="AK40" s="2347"/>
      <c r="AL40" s="2347"/>
      <c r="AM40" s="2385"/>
      <c r="AN40" s="2384" t="s">
        <v>430</v>
      </c>
      <c r="AO40" s="2347"/>
      <c r="AP40" s="2331"/>
      <c r="AQ40" s="2331"/>
      <c r="AR40" s="2332"/>
      <c r="AS40" s="2333" t="s">
        <v>431</v>
      </c>
      <c r="AT40" s="2336" t="s">
        <v>433</v>
      </c>
      <c r="AU40" s="2183"/>
      <c r="BA40" s="1211">
        <v>14</v>
      </c>
    </row>
    <row customHeight="1" ht="35.699999999999996">
      <c r="Q41" s="347"/>
      <c r="R41" s="432"/>
      <c r="S41" s="2329"/>
      <c r="T41" s="2265"/>
      <c r="U41" s="1087"/>
      <c r="V41" s="2183" t="s">
        <v>477</v>
      </c>
      <c r="W41" s="2183"/>
      <c r="X41" s="2350" t="s">
        <v>437</v>
      </c>
      <c r="Y41" s="2369"/>
      <c r="Z41" s="2370"/>
      <c r="AA41" s="2393"/>
      <c r="AB41" s="2386"/>
      <c r="AC41" s="2387"/>
      <c r="AD41" s="2387"/>
      <c r="AE41" s="2388"/>
      <c r="AF41" s="2387"/>
      <c r="AG41" s="2387"/>
      <c r="AH41" s="2387"/>
      <c r="AI41" s="2388"/>
      <c r="AJ41" s="2386"/>
      <c r="AK41" s="2387"/>
      <c r="AL41" s="2387"/>
      <c r="AM41" s="2387"/>
      <c r="AN41" s="2183" t="s">
        <v>477</v>
      </c>
      <c r="AO41" s="2183"/>
      <c r="AP41" s="2369" t="s">
        <v>437</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438</v>
      </c>
      <c r="F43" s="1420" t="s">
        <v>439</v>
      </c>
      <c r="G43" s="1420" t="s">
        <v>440</v>
      </c>
      <c r="H43" s="1420" t="s">
        <v>441</v>
      </c>
      <c r="I43" s="1420" t="s">
        <v>442</v>
      </c>
      <c r="J43" s="1420" t="s">
        <v>443</v>
      </c>
      <c r="K43" s="1420" t="s">
        <v>444</v>
      </c>
      <c r="L43" s="1420" t="s">
        <v>419</v>
      </c>
      <c r="Q43" s="347"/>
      <c r="R43" s="432"/>
      <c r="S43" s="2329"/>
      <c r="T43" s="2265"/>
      <c r="U43" s="358"/>
      <c r="V43" s="1386" t="s">
        <v>478</v>
      </c>
      <c r="W43" s="1386" t="s">
        <v>479</v>
      </c>
      <c r="X43" s="1394" t="s">
        <v>447</v>
      </c>
      <c r="Y43" s="2326" t="s">
        <v>448</v>
      </c>
      <c r="Z43" s="2327"/>
      <c r="AA43" s="2394"/>
      <c r="AB43" s="2389"/>
      <c r="AC43" s="2390"/>
      <c r="AD43" s="2390"/>
      <c r="AE43" s="2391"/>
      <c r="AF43" s="2390"/>
      <c r="AG43" s="2390"/>
      <c r="AH43" s="2390"/>
      <c r="AI43" s="2391"/>
      <c r="AJ43" s="2389"/>
      <c r="AK43" s="2390"/>
      <c r="AL43" s="2390"/>
      <c r="AM43" s="2391"/>
      <c r="AN43" s="1916" t="s">
        <v>478</v>
      </c>
      <c r="AO43" s="1916" t="s">
        <v>479</v>
      </c>
      <c r="AP43" s="1394" t="s">
        <v>447</v>
      </c>
      <c r="AQ43" s="2326" t="s">
        <v>448</v>
      </c>
      <c r="AR43" s="2327"/>
      <c r="AS43" s="2335"/>
      <c r="AT43" s="2338"/>
      <c r="AU43" s="2183"/>
      <c r="BA43" s="1211">
        <v>14</v>
      </c>
    </row>
    <row s="3404"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110</v>
      </c>
      <c r="T44" s="1311" t="s">
        <v>111</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400</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401</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402</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403</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404</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405</v>
      </c>
      <c r="AW48" s="556"/>
      <c r="AX48" s="556" t="str">
        <f>IF(T48="","",T48)</f>
        <v>Источник тепловой энергии  </v>
      </c>
      <c r="AY48" s="556"/>
      <c r="AZ48" s="556"/>
      <c r="BA48" s="1211">
        <v>20</v>
      </c>
    </row>
    <row s="2850" customFormat="1" customHeight="1" ht="1.05">
      <c r="A49" s="1399" t="s">
        <v>198</v>
      </c>
      <c r="B49" s="1399" t="s">
        <v>199</v>
      </c>
      <c r="C49" s="1399" t="s">
        <v>200</v>
      </c>
      <c r="D49" s="1399" t="s">
        <v>201</v>
      </c>
      <c r="E49" s="2315"/>
      <c r="F49" s="2315"/>
      <c r="G49" s="2315"/>
      <c r="H49" s="2315"/>
      <c r="I49" s="2312" t="str">
        <f>S48&amp;".1"</f>
        <v>....1</v>
      </c>
      <c r="J49" s="1399"/>
      <c r="K49" s="1399"/>
      <c r="L49" s="1402" t="s">
        <v>406</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50"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62</v>
      </c>
      <c r="Z51" s="1790"/>
      <c r="AA51" s="1515" t="s">
        <v>62</v>
      </c>
      <c r="AB51" s="2163" t="s">
        <v>19</v>
      </c>
      <c r="AC51" s="2382"/>
      <c r="AD51" s="2261">
        <v>1</v>
      </c>
      <c r="AE51" s="2404" t="s">
        <v>28</v>
      </c>
      <c r="AF51" s="2163" t="s">
        <v>19</v>
      </c>
      <c r="AG51" s="2382"/>
      <c r="AH51" s="2261">
        <v>1</v>
      </c>
      <c r="AI51" s="2404" t="s">
        <v>28</v>
      </c>
      <c r="AJ51" s="2163" t="s">
        <v>19</v>
      </c>
      <c r="AK51" s="367"/>
      <c r="AL51" s="1393">
        <v>1</v>
      </c>
      <c r="AM51" s="1458"/>
      <c r="AN51" s="807"/>
      <c r="AO51" s="1313"/>
      <c r="AP51" s="1790"/>
      <c r="AQ51" s="1515" t="s">
        <v>62</v>
      </c>
      <c r="AR51" s="1790"/>
      <c r="AS51" s="1515" t="s">
        <v>62</v>
      </c>
      <c r="AT51" s="1404"/>
      <c r="AU51" s="2309" t="s">
        <v>480</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465</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466</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467</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468</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50"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415</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4"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50"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417</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50"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279</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50"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280</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50"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280</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50"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281</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83</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D90396-2182-5A96-9AAC-D5A0A7BE9F3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481">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477"/>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477"/>
      <c r="M19" s="1418"/>
      <c r="N19" s="1418"/>
      <c r="O19" s="1418"/>
      <c r="P19" s="1418"/>
      <c r="Q19" s="1427"/>
      <c r="R19" s="1427"/>
      <c r="S19" s="785"/>
      <c r="AB19" s="1422"/>
      <c r="AI19" s="1422"/>
      <c r="AL19" s="567"/>
      <c r="AM19" s="567"/>
      <c r="AN19" s="567"/>
      <c r="AO19" s="567"/>
      <c r="AP19" s="567"/>
      <c r="AQ19" s="1216">
        <v>0</v>
      </c>
    </row>
    <row s="2849" customFormat="1" customHeight="1" ht="12" hidden="1">
      <c r="L20" s="1477"/>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408" t="s">
        <v>489</v>
      </c>
      <c r="W38" s="2318" t="s">
        <v>436</v>
      </c>
      <c r="X38" s="2319"/>
      <c r="Y38" s="2318" t="s">
        <v>437</v>
      </c>
      <c r="Z38" s="2325"/>
      <c r="AA38" s="2319"/>
      <c r="AB38" s="2334"/>
      <c r="AC38" s="14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408" t="s">
        <v>492</v>
      </c>
      <c r="W39" s="1278" t="s">
        <v>493</v>
      </c>
      <c r="X39" s="1278" t="s">
        <v>494</v>
      </c>
      <c r="Y39" s="1413" t="s">
        <v>447</v>
      </c>
      <c r="Z39" s="2326" t="s">
        <v>448</v>
      </c>
      <c r="AA39" s="2327"/>
      <c r="AB39" s="2335"/>
      <c r="AC39" s="1408" t="s">
        <v>492</v>
      </c>
      <c r="AD39" s="1278" t="s">
        <v>493</v>
      </c>
      <c r="AE39" s="1278" t="s">
        <v>494</v>
      </c>
      <c r="AF39" s="1413" t="s">
        <v>447</v>
      </c>
      <c r="AG39" s="2326" t="s">
        <v>448</v>
      </c>
      <c r="AH39" s="2327"/>
      <c r="AI39" s="2335"/>
      <c r="AJ39" s="2338"/>
      <c r="AK39" s="2183"/>
      <c r="AQ39" s="1211">
        <v>34</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495</v>
      </c>
      <c r="E44" s="2315"/>
      <c r="F44" s="2315"/>
      <c r="G44" s="2315"/>
      <c r="H44" s="2315"/>
      <c r="I44" s="2312" t="str">
        <f>S43&amp;".1"</f>
        <v>...1</v>
      </c>
      <c r="J44" s="1419"/>
      <c r="K44" s="1419"/>
      <c r="L44" s="1420"/>
      <c r="P44" s="2313">
        <v>1</v>
      </c>
      <c r="Q44" s="1410"/>
      <c r="R44" s="412"/>
      <c r="S44" s="1414"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495</v>
      </c>
      <c r="E45" s="2315"/>
      <c r="F45" s="2315"/>
      <c r="G45" s="2315"/>
      <c r="H45" s="2315"/>
      <c r="I45" s="2342"/>
      <c r="J45" s="2312" t="str">
        <f>I44&amp;".1"</f>
        <v>...1.1</v>
      </c>
      <c r="K45" s="1419"/>
      <c r="L45" s="1420" t="s">
        <v>409</v>
      </c>
      <c r="P45" s="2313"/>
      <c r="Q45" s="2313">
        <v>1</v>
      </c>
      <c r="R45" s="413"/>
      <c r="S45" s="1414"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224</v>
      </c>
      <c r="B46" s="1419" t="s">
        <v>225</v>
      </c>
      <c r="C46" s="1419" t="s">
        <v>226</v>
      </c>
      <c r="D46" s="1419" t="s">
        <v>495</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495</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495</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495</v>
      </c>
      <c r="E49" s="2315"/>
      <c r="F49" s="2315"/>
      <c r="G49" s="2315"/>
      <c r="H49" s="2315"/>
      <c r="I49" s="2312"/>
      <c r="J49" s="1419"/>
      <c r="K49" s="1419"/>
      <c r="L49" s="1420"/>
      <c r="P49" s="2313"/>
      <c r="Q49" s="1410"/>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495</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279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280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5138F-116E-69D9-EE71-E2C8BAF72B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496</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496</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229</v>
      </c>
      <c r="B46" s="1419" t="s">
        <v>230</v>
      </c>
      <c r="C46" s="1419" t="s">
        <v>231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496</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496</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496</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279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280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764B4-FC84-0A62-1D96-3A47D9038FC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497</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497</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234</v>
      </c>
      <c r="B46" s="1419" t="s">
        <v>235</v>
      </c>
      <c r="C46" s="1419" t="s">
        <v>236</v>
      </c>
      <c r="D46" s="1419" t="s">
        <v>497</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497</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497</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497</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497</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279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280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CF3D2-7DC8-6EC4-41A2-C8BDF954DC0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481</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482</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13">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03"/>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03"/>
      <c r="M19" s="1418"/>
      <c r="N19" s="1418"/>
      <c r="O19" s="1418"/>
      <c r="P19" s="1418"/>
      <c r="Q19" s="1427"/>
      <c r="R19" s="1427"/>
      <c r="S19" s="785"/>
      <c r="AB19" s="1422"/>
      <c r="AI19" s="1422"/>
      <c r="AL19" s="567"/>
      <c r="AM19" s="567"/>
      <c r="AN19" s="567"/>
      <c r="AO19" s="567"/>
      <c r="AP19" s="567"/>
      <c r="AQ19" s="1216">
        <v>0</v>
      </c>
    </row>
    <row s="2849" customFormat="1" customHeight="1" ht="12" hidden="1">
      <c r="L20" s="1503"/>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08" t="s">
        <v>489</v>
      </c>
      <c r="W38" s="2318" t="s">
        <v>436</v>
      </c>
      <c r="X38" s="2319"/>
      <c r="Y38" s="2318" t="s">
        <v>437</v>
      </c>
      <c r="Z38" s="2325"/>
      <c r="AA38" s="2319"/>
      <c r="AB38" s="2334"/>
      <c r="AC38" s="1508" t="s">
        <v>489</v>
      </c>
      <c r="AD38" s="2318" t="s">
        <v>436</v>
      </c>
      <c r="AE38" s="2319"/>
      <c r="AF38" s="2318" t="s">
        <v>437</v>
      </c>
      <c r="AG38" s="2325"/>
      <c r="AH38" s="2319"/>
      <c r="AI38" s="2334"/>
      <c r="AJ38" s="2337"/>
      <c r="AK38" s="2183"/>
      <c r="AQ38" s="1211">
        <v>34</v>
      </c>
    </row>
    <row customHeight="1" ht="35.699999999999996">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08" t="s">
        <v>492</v>
      </c>
      <c r="W39" s="1278" t="s">
        <v>493</v>
      </c>
      <c r="X39" s="1278" t="s">
        <v>494</v>
      </c>
      <c r="Y39" s="1511" t="s">
        <v>447</v>
      </c>
      <c r="Z39" s="2326" t="s">
        <v>448</v>
      </c>
      <c r="AA39" s="2327"/>
      <c r="AB39" s="2335"/>
      <c r="AC39" s="1508" t="s">
        <v>492</v>
      </c>
      <c r="AD39" s="1278" t="s">
        <v>493</v>
      </c>
      <c r="AE39" s="1278" t="s">
        <v>494</v>
      </c>
      <c r="AF39" s="1511" t="s">
        <v>447</v>
      </c>
      <c r="AG39" s="2326" t="s">
        <v>448</v>
      </c>
      <c r="AH39" s="2327"/>
      <c r="AI39" s="2335"/>
      <c r="AJ39" s="2338"/>
      <c r="AK39" s="2183"/>
      <c r="AQ39" s="1211">
        <v>34</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481</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482</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498</v>
      </c>
      <c r="E44" s="2315"/>
      <c r="F44" s="2315"/>
      <c r="G44" s="2315"/>
      <c r="H44" s="2315"/>
      <c r="I44" s="2312" t="str">
        <f>S43&amp;".1"</f>
        <v>...1</v>
      </c>
      <c r="J44" s="1419"/>
      <c r="K44" s="1419"/>
      <c r="L44" s="1420"/>
      <c r="P44" s="2313">
        <v>1</v>
      </c>
      <c r="Q44" s="1506"/>
      <c r="R44" s="412"/>
      <c r="S44" s="1513"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498</v>
      </c>
      <c r="E45" s="2315"/>
      <c r="F45" s="2315"/>
      <c r="G45" s="2315"/>
      <c r="H45" s="2315"/>
      <c r="I45" s="2342"/>
      <c r="J45" s="2312" t="str">
        <f>I44&amp;".1"</f>
        <v>...1.1</v>
      </c>
      <c r="K45" s="1419"/>
      <c r="L45" s="1420" t="s">
        <v>409</v>
      </c>
      <c r="P45" s="2313"/>
      <c r="Q45" s="2313">
        <v>1</v>
      </c>
      <c r="R45" s="413"/>
      <c r="S45" s="1513"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239</v>
      </c>
      <c r="B46" s="1419" t="s">
        <v>240</v>
      </c>
      <c r="C46" s="1419" t="s">
        <v>241</v>
      </c>
      <c r="D46" s="1419" t="s">
        <v>498</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62</v>
      </c>
      <c r="AA46" s="2321"/>
      <c r="AB46" s="2163" t="s">
        <v>62</v>
      </c>
      <c r="AC46" s="807"/>
      <c r="AD46" s="807"/>
      <c r="AE46" s="1313"/>
      <c r="AF46" s="2321"/>
      <c r="AG46" s="2163" t="s">
        <v>62</v>
      </c>
      <c r="AH46" s="2343"/>
      <c r="AI46" s="2163" t="s">
        <v>62</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498</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498</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498</v>
      </c>
      <c r="E49" s="2315"/>
      <c r="F49" s="2315"/>
      <c r="G49" s="2315"/>
      <c r="H49" s="2315"/>
      <c r="I49" s="2312"/>
      <c r="J49" s="1419"/>
      <c r="K49" s="1419"/>
      <c r="L49" s="1420"/>
      <c r="P49" s="2313"/>
      <c r="Q49" s="1506"/>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498</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279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280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3CD77-CF02-5F7D-BC52-72CA3E7019B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8" width="10.140625" hidden="1" customWidth="1"/>
    <col min="13" max="15" style="3643" width="10.140625" hidden="1" customWidth="1"/>
    <col min="16" max="16" style="2792" width="3.00390625" customWidth="1"/>
    <col min="17" max="17" style="3564" width="3.00390625" customWidth="1"/>
    <col min="18" max="18" style="3640" width="3.00390625" customWidth="1"/>
    <col min="19" max="19" style="3644"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399</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400</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401</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402</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403</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404</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405</v>
      </c>
      <c r="AM5" s="1680"/>
      <c r="AN5" s="1680" t="str">
        <f>IF(T5="","",T5)</f>
        <v>Источник тепловой энергии  </v>
      </c>
      <c r="AO5" s="1680"/>
      <c r="AP5" s="1680"/>
      <c r="AQ5" s="1687">
        <v>0</v>
      </c>
    </row>
    <row s="2850" customFormat="1" customHeight="1" ht="0.75" hidden="1">
      <c r="A6" s="1431"/>
      <c r="B6" s="1431"/>
      <c r="C6" s="1431"/>
      <c r="D6" s="1431"/>
      <c r="E6" s="2346"/>
      <c r="F6" s="2346"/>
      <c r="G6" s="2346"/>
      <c r="H6" s="2346"/>
      <c r="I6" s="2183">
        <f>S5&amp;".1"</f>
      </c>
      <c r="J6" s="1431"/>
      <c r="K6" s="1431"/>
      <c r="L6" s="1437" t="s">
        <v>406</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50"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62</v>
      </c>
      <c r="Z8" s="2048"/>
      <c r="AA8" s="2046" t="s">
        <v>62</v>
      </c>
      <c r="AB8" s="2052"/>
      <c r="AC8" s="2053" t="s">
        <v>28</v>
      </c>
      <c r="AD8" s="807"/>
      <c r="AE8" s="1313"/>
      <c r="AF8" s="2011"/>
      <c r="AG8" s="1998" t="s">
        <v>62</v>
      </c>
      <c r="AH8" s="2011"/>
      <c r="AI8" s="1998" t="s">
        <v>62</v>
      </c>
      <c r="AJ8" s="1404"/>
      <c r="AK8" s="2309" t="s">
        <v>464</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468</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50"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50"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50"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417</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50"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279</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50"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280</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62</v>
      </c>
      <c r="AH16" s="1792"/>
      <c r="AI16" s="2022" t="s">
        <v>62</v>
      </c>
      <c r="AQ16" s="1687">
        <v>0</v>
      </c>
    </row>
    <row customHeight="1" ht="14.25" hidden="1">
      <c r="AL17" s="1697"/>
      <c r="AM17" s="1697"/>
      <c r="AN17" s="1697"/>
      <c r="AO17" s="1697"/>
      <c r="AP17" s="1697"/>
      <c r="AQ17" s="1687">
        <v>0</v>
      </c>
    </row>
    <row customHeight="1" ht="14.25" hidden="1">
      <c r="O18" s="1401" t="s">
        <v>418</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4" customFormat="1" customHeight="1" ht="14.25" hidden="1">
      <c r="A20" s="2027"/>
      <c r="B20" s="2027"/>
      <c r="C20" s="2027"/>
      <c r="D20" s="2027"/>
      <c r="E20" s="2027"/>
      <c r="F20" s="2027"/>
      <c r="G20" s="2027"/>
      <c r="H20" s="2027"/>
      <c r="I20" s="2027"/>
      <c r="J20" s="2027"/>
      <c r="K20" s="2027"/>
      <c r="L20" s="2027"/>
      <c r="M20" s="2028"/>
      <c r="N20" s="2028"/>
      <c r="O20" s="2029" t="s">
        <v>419</v>
      </c>
      <c r="P20" s="1564"/>
      <c r="Q20" s="1566"/>
      <c r="R20" s="1566"/>
      <c r="Y20" s="1563" t="s">
        <v>421</v>
      </c>
      <c r="AA20" s="1563" t="s">
        <v>422</v>
      </c>
      <c r="AC20" s="1563" t="s">
        <v>470</v>
      </c>
      <c r="AG20" s="1563" t="s">
        <v>421</v>
      </c>
      <c r="AI20" s="1563" t="s">
        <v>422</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3"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3"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424</v>
      </c>
      <c r="T28" s="2306"/>
      <c r="U28" s="1428"/>
      <c r="V28" s="2320" t="str">
        <f>IF(TITLE_DATE_PR_CHANGE="",IF(TITLE_DATE_PR="","",TITLE_DATE_PR),TITLE_DATE_PR_CHANGE)</f>
        <v>45638</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3"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425</v>
      </c>
      <c r="T29" s="2306"/>
      <c r="U29" s="1428"/>
      <c r="V29" s="2307" t="str">
        <f>IF(TITLE_NUMBER_PR_CHANGE="",IF(TITLE_NUMBER_PR="","",TITLE_NUMBER_PR),TITLE_NUMBER_PR_CHANGE)</f>
        <v>1-3.25-1020/24</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3"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3"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424</v>
      </c>
      <c r="T32" s="2306"/>
      <c r="U32" s="1428"/>
      <c r="V32" s="2320" t="str">
        <f>IF(TITLE_DATE_PR_CHANGE="",IF(TITLE_DATE_PR="","",TITLE_DATE_PR),TITLE_DATE_PR_CHANGE)</f>
        <v>45638</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3"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425</v>
      </c>
      <c r="T33" s="2306"/>
      <c r="U33" s="1428"/>
      <c r="V33" s="2307" t="str">
        <f>IF(TITLE_NUMBER_PR_CHANGE="",IF(TITLE_NUMBER_PR="","",TITLE_NUMBER_PR),TITLE_NUMBER_PR_CHANGE)</f>
        <v>1-3.25-1020/24</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3"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428</v>
      </c>
      <c r="AB34" s="1698"/>
      <c r="AC34" s="1691"/>
      <c r="AD34" s="1691"/>
      <c r="AE34" s="1691"/>
      <c r="AF34" s="1691"/>
      <c r="AG34" s="1691"/>
      <c r="AH34" s="1691"/>
      <c r="AI34" s="1698" t="s">
        <v>428</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303</v>
      </c>
      <c r="T36" s="2183"/>
      <c r="U36" s="2183"/>
      <c r="V36" s="2183"/>
      <c r="W36" s="2183"/>
      <c r="X36" s="2183"/>
      <c r="Y36" s="2183"/>
      <c r="Z36" s="2183"/>
      <c r="AA36" s="2231"/>
      <c r="AB36" s="2231"/>
      <c r="AC36" s="2231"/>
      <c r="AD36" s="2183"/>
      <c r="AE36" s="2183"/>
      <c r="AF36" s="2183"/>
      <c r="AG36" s="2183"/>
      <c r="AH36" s="2183"/>
      <c r="AI36" s="2183"/>
      <c r="AJ36" s="2183"/>
      <c r="AK36" s="2183" t="s">
        <v>304</v>
      </c>
      <c r="AQ36" s="1687">
        <v>14</v>
      </c>
    </row>
    <row customHeight="1" ht="14.699999999999998">
      <c r="Q37" s="347"/>
      <c r="R37" s="432"/>
      <c r="S37" s="2329" t="s">
        <v>89</v>
      </c>
      <c r="T37" s="2265" t="s">
        <v>499</v>
      </c>
      <c r="U37" s="393"/>
      <c r="V37" s="2331"/>
      <c r="W37" s="2331"/>
      <c r="X37" s="2331"/>
      <c r="Y37" s="2331"/>
      <c r="Z37" s="2331"/>
      <c r="AA37" s="2265" t="s">
        <v>431</v>
      </c>
      <c r="AB37" s="2264" t="s">
        <v>500</v>
      </c>
      <c r="AC37" s="2264" t="s">
        <v>474</v>
      </c>
      <c r="AD37" s="2347" t="s">
        <v>430</v>
      </c>
      <c r="AE37" s="2347"/>
      <c r="AF37" s="2331"/>
      <c r="AG37" s="2331"/>
      <c r="AH37" s="2332"/>
      <c r="AI37" s="2333" t="s">
        <v>431</v>
      </c>
      <c r="AJ37" s="2336" t="s">
        <v>433</v>
      </c>
      <c r="AK37" s="2183"/>
      <c r="AQ37" s="1687">
        <v>14</v>
      </c>
    </row>
    <row customHeight="1" ht="35.699999999999996">
      <c r="Q38" s="347"/>
      <c r="R38" s="432"/>
      <c r="S38" s="2329"/>
      <c r="T38" s="2265"/>
      <c r="U38" s="1087"/>
      <c r="V38" s="2159" t="s">
        <v>477</v>
      </c>
      <c r="W38" s="2183"/>
      <c r="X38" s="2350" t="s">
        <v>437</v>
      </c>
      <c r="Y38" s="2369"/>
      <c r="Z38" s="2369"/>
      <c r="AA38" s="2265"/>
      <c r="AB38" s="2264"/>
      <c r="AC38" s="2264"/>
      <c r="AD38" s="2159" t="s">
        <v>477</v>
      </c>
      <c r="AE38" s="2183"/>
      <c r="AF38" s="2369" t="s">
        <v>437</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438</v>
      </c>
      <c r="F40" s="1366" t="s">
        <v>439</v>
      </c>
      <c r="G40" s="1366" t="s">
        <v>440</v>
      </c>
      <c r="H40" s="1366" t="s">
        <v>441</v>
      </c>
      <c r="I40" s="1366" t="s">
        <v>442</v>
      </c>
      <c r="J40" s="1366" t="s">
        <v>443</v>
      </c>
      <c r="K40" s="1366" t="s">
        <v>444</v>
      </c>
      <c r="L40" s="1366" t="s">
        <v>419</v>
      </c>
      <c r="Q40" s="347"/>
      <c r="R40" s="432"/>
      <c r="S40" s="2329"/>
      <c r="T40" s="2265"/>
      <c r="U40" s="358"/>
      <c r="V40" s="2006" t="s">
        <v>478</v>
      </c>
      <c r="W40" s="2006" t="s">
        <v>479</v>
      </c>
      <c r="X40" s="1994" t="s">
        <v>447</v>
      </c>
      <c r="Y40" s="2326" t="s">
        <v>448</v>
      </c>
      <c r="Z40" s="2376"/>
      <c r="AA40" s="2265"/>
      <c r="AB40" s="2264"/>
      <c r="AC40" s="2264"/>
      <c r="AD40" s="2024" t="s">
        <v>478</v>
      </c>
      <c r="AE40" s="2015" t="s">
        <v>479</v>
      </c>
      <c r="AF40" s="1994" t="s">
        <v>447</v>
      </c>
      <c r="AG40" s="2326" t="s">
        <v>448</v>
      </c>
      <c r="AH40" s="2327"/>
      <c r="AI40" s="2335"/>
      <c r="AJ40" s="2338"/>
      <c r="AK40" s="2183"/>
      <c r="AQ40" s="1687">
        <v>14</v>
      </c>
    </row>
    <row s="3404"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110</v>
      </c>
      <c r="T41" s="1311" t="s">
        <v>111</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400</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401</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402</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403</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404</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405</v>
      </c>
      <c r="AM45" s="1680"/>
      <c r="AN45" s="1680" t="str">
        <f>IF(T45="","",T45)</f>
        <v>Источник тепловой энергии  </v>
      </c>
      <c r="AO45" s="1680"/>
      <c r="AP45" s="1680"/>
      <c r="AQ45" s="1687">
        <v>21</v>
      </c>
    </row>
    <row s="2850" customFormat="1" customHeight="1" ht="0">
      <c r="A46" s="1431" t="s">
        <v>204</v>
      </c>
      <c r="B46" s="1431" t="s">
        <v>205</v>
      </c>
      <c r="C46" s="1431" t="s">
        <v>206</v>
      </c>
      <c r="D46" s="1431" t="s">
        <v>207</v>
      </c>
      <c r="E46" s="2346"/>
      <c r="F46" s="2346"/>
      <c r="G46" s="2346"/>
      <c r="H46" s="2346"/>
      <c r="I46" s="2183" t="str">
        <f>S45&amp;".1"</f>
        <v>....1</v>
      </c>
      <c r="J46" s="1431"/>
      <c r="K46" s="1431"/>
      <c r="L46" s="1437" t="s">
        <v>406</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50"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62</v>
      </c>
      <c r="Z48" s="2011"/>
      <c r="AA48" s="1998" t="s">
        <v>62</v>
      </c>
      <c r="AB48" s="2020"/>
      <c r="AC48" s="2019" t="s">
        <v>28</v>
      </c>
      <c r="AD48" s="807"/>
      <c r="AE48" s="1313"/>
      <c r="AF48" s="2011"/>
      <c r="AG48" s="1998" t="s">
        <v>62</v>
      </c>
      <c r="AH48" s="2011"/>
      <c r="AI48" s="1998" t="s">
        <v>62</v>
      </c>
      <c r="AJ48" s="1404"/>
      <c r="AK48" s="2309" t="s">
        <v>480</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468</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50"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415</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4"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50"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417</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50"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279</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50"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280</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50"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280</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50"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281</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83</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70A3E-F86C-A084-8841-A895E98D104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481</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482</v>
      </c>
      <c r="BE4" s="556"/>
      <c r="BF4" s="556" t="str">
        <f>IF(T4="","",T4)</f>
        <v>Наименование централизованной системы холодного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62</v>
      </c>
      <c r="AB8" s="1790"/>
      <c r="AC8" s="1515" t="s">
        <v>62</v>
      </c>
      <c r="AD8" s="2241" t="s">
        <v>62</v>
      </c>
      <c r="AE8" s="2382"/>
      <c r="AF8" s="2261">
        <v>1</v>
      </c>
      <c r="AG8" s="2419"/>
      <c r="AH8" s="2163" t="s">
        <v>62</v>
      </c>
      <c r="AI8" s="2382"/>
      <c r="AJ8" s="2261">
        <v>1</v>
      </c>
      <c r="AK8" s="2383" t="s">
        <v>28</v>
      </c>
      <c r="AL8" s="2163" t="s">
        <v>62</v>
      </c>
      <c r="AM8" s="2248"/>
      <c r="AN8" s="2261">
        <v>1</v>
      </c>
      <c r="AO8" s="2413"/>
      <c r="AP8" s="2414" t="s">
        <v>62</v>
      </c>
      <c r="AQ8" s="367"/>
      <c r="AR8" s="1519">
        <v>1</v>
      </c>
      <c r="AS8" s="1522" t="s">
        <v>28</v>
      </c>
      <c r="AT8" s="807"/>
      <c r="AU8" s="1313"/>
      <c r="AV8" s="807"/>
      <c r="AW8" s="1313"/>
      <c r="AX8" s="1790"/>
      <c r="AY8" s="1515" t="s">
        <v>62</v>
      </c>
      <c r="AZ8" s="1790"/>
      <c r="BA8" s="1515" t="s">
        <v>62</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279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62</v>
      </c>
      <c r="AZ20" s="1792"/>
      <c r="BA20" s="1516" t="s">
        <v>62</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 </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45638</v>
      </c>
      <c r="W32" s="2320"/>
      <c r="X32" s="2320"/>
      <c r="Y32" s="2320"/>
      <c r="Z32" s="2320"/>
      <c r="AA32" s="2320"/>
      <c r="AB32" s="2320"/>
      <c r="AC32" s="382"/>
      <c r="AD32" s="2320" t="str">
        <f>IF(TITLE_DATE_PR_CHANGE="",IF(TITLE_DATE_PR="","",TITLE_DATE_PR),TITLE_DATE_PR_CHANGE)</f>
        <v>45638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1-3.25-1020/24</v>
      </c>
      <c r="W33" s="2307"/>
      <c r="X33" s="2307"/>
      <c r="Y33" s="2307"/>
      <c r="Z33" s="2307"/>
      <c r="AA33" s="2307"/>
      <c r="AB33" s="2307"/>
      <c r="AC33" s="382"/>
      <c r="AD33" s="2307" t="str">
        <f>IF(TITLE_NUMBER_PR_CHANGE="",IF(TITLE_NUMBER_PR="","",TITLE_NUMBER_PR),TITLE_NUMBER_PR_CHANGE)</f>
        <v>1-3.25-1020/24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45638</v>
      </c>
      <c r="W36" s="2320"/>
      <c r="X36" s="2320"/>
      <c r="Y36" s="2320"/>
      <c r="Z36" s="2320"/>
      <c r="AA36" s="2320"/>
      <c r="AB36" s="2320"/>
      <c r="AC36" s="382"/>
      <c r="AD36" s="2320" t="str">
        <f>IF(TITLE_DATE_PR_CHANGE="",IF(TITLE_DATE_PR="","",TITLE_DATE_PR),TITLE_DATE_PR_CHANGE)</f>
        <v>45638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1-3.25-1020/24</v>
      </c>
      <c r="W37" s="2307"/>
      <c r="X37" s="2307"/>
      <c r="Y37" s="2307"/>
      <c r="Z37" s="2307"/>
      <c r="AA37" s="2307"/>
      <c r="AB37" s="2307"/>
      <c r="AC37" s="382"/>
      <c r="AD37" s="2307" t="str">
        <f>IF(TITLE_NUMBER_PR_CHANGE="",IF(TITLE_NUMBER_PR="","",TITLE_NUMBER_PR),TITLE_NUMBER_PR_CHANGE)</f>
        <v>1-3.25-1020/24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04" t="s">
        <v>478</v>
      </c>
      <c r="W44" s="1504" t="s">
        <v>479</v>
      </c>
      <c r="X44" s="1504" t="s">
        <v>478</v>
      </c>
      <c r="Y44" s="1504" t="s">
        <v>479</v>
      </c>
      <c r="Z44" s="1511"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04" t="s">
        <v>478</v>
      </c>
      <c r="AU44" s="1504" t="s">
        <v>479</v>
      </c>
      <c r="AV44" s="1504" t="s">
        <v>478</v>
      </c>
      <c r="AW44" s="1504" t="s">
        <v>479</v>
      </c>
      <c r="AX44" s="1511" t="s">
        <v>447</v>
      </c>
      <c r="AY44" s="2326" t="s">
        <v>448</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481</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482</v>
      </c>
      <c r="BE48" s="556"/>
      <c r="BF48" s="556" t="str">
        <f>IF(T48="","",T48)</f>
        <v>Наименование централизованной системы холодного водоснабжения</v>
      </c>
      <c r="BG48" s="556"/>
      <c r="BH48" s="556"/>
      <c r="BI48" s="1211">
        <v>41</v>
      </c>
    </row>
    <row s="2850" customFormat="1" customHeight="1" ht="0">
      <c r="A49" s="1399" t="s">
        <v>244</v>
      </c>
      <c r="B49" s="1399" t="s">
        <v>245</v>
      </c>
      <c r="C49" s="1399" t="s">
        <v>246</v>
      </c>
      <c r="D49" s="1399" t="s">
        <v>515</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244</v>
      </c>
      <c r="B50" s="1399" t="s">
        <v>245</v>
      </c>
      <c r="C50" s="1399" t="s">
        <v>246</v>
      </c>
      <c r="D50" s="1399" t="s">
        <v>515</v>
      </c>
      <c r="E50" s="2315"/>
      <c r="F50" s="2315"/>
      <c r="G50" s="2315"/>
      <c r="H50" s="2315"/>
      <c r="I50" s="2312" t="str">
        <f>S49&amp;".1"</f>
        <v>.1</v>
      </c>
      <c r="J50" s="1399"/>
      <c r="K50" s="1399"/>
      <c r="L50" s="1402" t="s">
        <v>406</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244</v>
      </c>
      <c r="B51" s="1399" t="s">
        <v>245</v>
      </c>
      <c r="C51" s="1399" t="s">
        <v>246</v>
      </c>
      <c r="D51" s="1399" t="s">
        <v>515</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515</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62</v>
      </c>
      <c r="AB52" s="1790"/>
      <c r="AC52" s="151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19">
        <v>1</v>
      </c>
      <c r="AS52" s="1522" t="s">
        <v>28</v>
      </c>
      <c r="AT52" s="807"/>
      <c r="AU52" s="1313"/>
      <c r="AV52" s="807"/>
      <c r="AW52" s="1313"/>
      <c r="AX52" s="1790"/>
      <c r="AY52" s="1515" t="s">
        <v>62</v>
      </c>
      <c r="AZ52" s="1790"/>
      <c r="BA52" s="1515" t="s">
        <v>62</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515</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515</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244</v>
      </c>
      <c r="B58" s="1399" t="s">
        <v>245</v>
      </c>
      <c r="C58" s="1399" t="s">
        <v>246</v>
      </c>
      <c r="D58" s="1399" t="s">
        <v>515</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244</v>
      </c>
      <c r="B59" s="1399" t="s">
        <v>245</v>
      </c>
      <c r="C59" s="1399" t="s">
        <v>246</v>
      </c>
      <c r="D59" s="1399" t="s">
        <v>515</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279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280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281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E2AC7-9D7F-7CFF-5AA6-.1E4758E02F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518</v>
      </c>
      <c r="W39" s="1278" t="s">
        <v>519</v>
      </c>
      <c r="X39" s="1278" t="s">
        <v>494</v>
      </c>
      <c r="Y39" s="1545" t="s">
        <v>447</v>
      </c>
      <c r="Z39" s="2326" t="s">
        <v>448</v>
      </c>
      <c r="AA39" s="2327"/>
      <c r="AB39" s="2335"/>
      <c r="AC39" s="1539" t="s">
        <v>518</v>
      </c>
      <c r="AD39" s="1278" t="s">
        <v>519</v>
      </c>
      <c r="AE39" s="1278" t="s">
        <v>494</v>
      </c>
      <c r="AF39" s="1545" t="s">
        <v>447</v>
      </c>
      <c r="AG39" s="2326" t="s">
        <v>448</v>
      </c>
      <c r="AH39" s="2327"/>
      <c r="AI39" s="2335"/>
      <c r="AJ39" s="2338"/>
      <c r="AK39" s="2183"/>
      <c r="AQ39" s="1211">
        <v>86</v>
      </c>
    </row>
    <row s="3404"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520</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520</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264</v>
      </c>
      <c r="B46" s="1419" t="s">
        <v>265</v>
      </c>
      <c r="C46" s="1419" t="s">
        <v>266</v>
      </c>
      <c r="D46" s="1419" t="s">
        <v>520</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520</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520</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520</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520</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279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280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6DF2D-3A45-AA2A-7C35-00D13F0CC0E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50"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401</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516</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517</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8"/>
      <c r="AC5" s="2409"/>
      <c r="AD5" s="2410"/>
      <c r="AE5" s="2410"/>
      <c r="AF5" s="2410"/>
      <c r="AG5" s="2410"/>
      <c r="AH5" s="2410"/>
      <c r="AI5" s="2410"/>
      <c r="AJ5" s="2411"/>
      <c r="AK5" s="1314" t="s">
        <v>484</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3"/>
      <c r="AC6" s="2301"/>
      <c r="AD6" s="2302"/>
      <c r="AE6" s="2302"/>
      <c r="AF6" s="2302"/>
      <c r="AG6" s="2302"/>
      <c r="AH6" s="2302"/>
      <c r="AI6" s="2302"/>
      <c r="AJ6" s="2303"/>
      <c r="AK6" s="1363" t="s">
        <v>485</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62</v>
      </c>
      <c r="AA7" s="2321"/>
      <c r="AB7" s="2163" t="s">
        <v>62</v>
      </c>
      <c r="AC7" s="807"/>
      <c r="AD7" s="807"/>
      <c r="AE7" s="1313"/>
      <c r="AF7" s="2321"/>
      <c r="AG7" s="2163" t="s">
        <v>62</v>
      </c>
      <c r="AH7" s="2343"/>
      <c r="AI7" s="2163" t="s">
        <v>62</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423"/>
      <c r="X9" s="423"/>
      <c r="Y9" s="423"/>
      <c r="Z9" s="423"/>
      <c r="AA9" s="423"/>
      <c r="AB9" s="423"/>
      <c r="AC9" s="423"/>
      <c r="AD9" s="423"/>
      <c r="AE9" s="423"/>
      <c r="AF9" s="423"/>
      <c r="AG9" s="423"/>
      <c r="AH9" s="423"/>
      <c r="AI9" s="423"/>
      <c r="AJ9" s="423"/>
      <c r="AK9" s="1314" t="s">
        <v>487</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279</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280</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62</v>
      </c>
      <c r="AH15" s="2323"/>
      <c r="AI15" s="2324" t="s">
        <v>62</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9" customFormat="1" customHeight="1" ht="22.5" hidden="1">
      <c r="L18" s="1534"/>
      <c r="M18" s="1418"/>
      <c r="N18" s="1418"/>
      <c r="O18" s="1423" t="s">
        <v>418</v>
      </c>
      <c r="P18" s="1418"/>
      <c r="Q18" s="1427"/>
      <c r="R18" s="1427"/>
      <c r="S18" s="785"/>
      <c r="Y18" s="1423"/>
      <c r="AA18" s="1423"/>
      <c r="AB18" s="1422"/>
      <c r="AF18" s="1423"/>
      <c r="AH18" s="1423"/>
      <c r="AI18" s="1422"/>
      <c r="AL18" s="567"/>
      <c r="AM18" s="567"/>
      <c r="AN18" s="567"/>
      <c r="AO18" s="567"/>
      <c r="AP18" s="567"/>
      <c r="AQ18" s="1216">
        <v>0</v>
      </c>
    </row>
    <row s="2849" customFormat="1" customHeight="1" ht="14.25" hidden="1">
      <c r="L19" s="1534"/>
      <c r="M19" s="1418"/>
      <c r="N19" s="1418"/>
      <c r="O19" s="1418"/>
      <c r="P19" s="1418"/>
      <c r="Q19" s="1427"/>
      <c r="R19" s="1427"/>
      <c r="S19" s="785"/>
      <c r="AB19" s="1422"/>
      <c r="AI19" s="1422"/>
      <c r="AL19" s="567"/>
      <c r="AM19" s="567"/>
      <c r="AN19" s="567"/>
      <c r="AO19" s="567"/>
      <c r="AP19" s="567"/>
      <c r="AQ19" s="1216">
        <v>0</v>
      </c>
    </row>
    <row s="2849" customFormat="1" customHeight="1" ht="12" hidden="1">
      <c r="L20" s="1534"/>
      <c r="M20" s="1418"/>
      <c r="N20" s="1418"/>
      <c r="O20" s="1420" t="s">
        <v>419</v>
      </c>
      <c r="P20" s="1418"/>
      <c r="Q20" s="1498"/>
      <c r="R20" s="1498"/>
      <c r="S20" s="785"/>
      <c r="T20" s="1216" t="s">
        <v>420</v>
      </c>
      <c r="Z20" s="242" t="s">
        <v>421</v>
      </c>
      <c r="AB20" s="242" t="s">
        <v>422</v>
      </c>
      <c r="AC20" s="1216" t="s">
        <v>420</v>
      </c>
      <c r="AG20" s="242" t="s">
        <v>423</v>
      </c>
      <c r="AI20" s="242" t="s">
        <v>422</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382"/>
      <c r="AC27" s="2307" t="str">
        <f>IF(TITLE_NAME_OR_PR_CHANGE="",IF(TITLE_NAME_OR_PR="","",TITLE_NAME_OR_PR),TITLE_NAME_OR_PR_CHANGE)</f>
        <v>Региональная энергетическая комиссия Сахалинской области </v>
      </c>
      <c r="AD27" s="2307"/>
      <c r="AE27" s="2307"/>
      <c r="AF27" s="2307"/>
      <c r="AG27" s="2307"/>
      <c r="AH27" s="2307"/>
      <c r="AI27" s="382"/>
      <c r="AJ27" s="382"/>
      <c r="AK27" s="336"/>
      <c r="AL27" s="424"/>
      <c r="AM27" s="424"/>
      <c r="AN27" s="424"/>
      <c r="AO27" s="424"/>
      <c r="AP27" s="424"/>
      <c r="AQ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382"/>
      <c r="AC28" s="2320" t="str">
        <f>IF(TITLE_DATE_PR_CHANGE="",IF(TITLE_DATE_PR="","",TITLE_DATE_PR),TITLE_DATE_PR_CHANGE)</f>
        <v>45638</v>
      </c>
      <c r="AD28" s="2320"/>
      <c r="AE28" s="2320"/>
      <c r="AF28" s="2320"/>
      <c r="AG28" s="2320"/>
      <c r="AH28" s="2320"/>
      <c r="AI28" s="382"/>
      <c r="AJ28" s="382"/>
      <c r="AK28" s="336"/>
      <c r="AL28" s="424"/>
      <c r="AM28" s="424"/>
      <c r="AN28" s="424"/>
      <c r="AO28" s="424"/>
      <c r="AP28" s="424"/>
      <c r="AQ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382"/>
      <c r="AC29" s="2307" t="str">
        <f>IF(TITLE_NUMBER_PR_CHANGE="",IF(TITLE_NUMBER_PR="","",TITLE_NUMBER_PR),TITLE_NUMBER_PR_CHANGE)</f>
        <v>1-3.25-1020/24</v>
      </c>
      <c r="AD29" s="2307"/>
      <c r="AE29" s="2307"/>
      <c r="AF29" s="2307"/>
      <c r="AG29" s="2307"/>
      <c r="AH29" s="2307"/>
      <c r="AI29" s="382"/>
      <c r="AJ29" s="382"/>
      <c r="AK29" s="336"/>
      <c r="AL29" s="424"/>
      <c r="AM29" s="424"/>
      <c r="AN29" s="424"/>
      <c r="AO29" s="424"/>
      <c r="AP29" s="424"/>
      <c r="AQ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382"/>
      <c r="AC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382"/>
      <c r="AC32" s="2320" t="str">
        <f>IF(TITLE_DATE_PR_CHANGE="",IF(TITLE_DATE_PR="","",TITLE_DATE_PR),TITLE_DATE_PR_CHANGE)</f>
        <v>45638</v>
      </c>
      <c r="AD32" s="2320"/>
      <c r="AE32" s="2320"/>
      <c r="AF32" s="2320"/>
      <c r="AG32" s="2320"/>
      <c r="AH32" s="2320"/>
      <c r="AI32" s="382"/>
      <c r="AJ32" s="382"/>
      <c r="AK32" s="336"/>
      <c r="AL32" s="424"/>
      <c r="AM32" s="424"/>
      <c r="AN32" s="424"/>
      <c r="AO32" s="424"/>
      <c r="AP32" s="424"/>
      <c r="AQ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382"/>
      <c r="AC33" s="2307" t="str">
        <f>IF(TITLE_NUMBER_PR_CHANGE="",IF(TITLE_NUMBER_PR="","",TITLE_NUMBER_PR),TITLE_NUMBER_PR_CHANGE)</f>
        <v>1-3.25-1020/24</v>
      </c>
      <c r="AD33" s="2307"/>
      <c r="AE33" s="2307"/>
      <c r="AF33" s="2307"/>
      <c r="AG33" s="2307"/>
      <c r="AH33" s="2307"/>
      <c r="AI33" s="382"/>
      <c r="AJ33" s="382"/>
      <c r="AK33" s="336"/>
      <c r="AL33" s="424"/>
      <c r="AM33" s="424"/>
      <c r="AN33" s="424"/>
      <c r="AO33" s="424"/>
      <c r="AP33" s="424"/>
      <c r="AQ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428</v>
      </c>
      <c r="AC34" s="382"/>
      <c r="AD34" s="382"/>
      <c r="AE34" s="382"/>
      <c r="AF34" s="382"/>
      <c r="AG34" s="382"/>
      <c r="AH34" s="382"/>
      <c r="AI34" s="334" t="s">
        <v>428</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t="s">
        <v>304</v>
      </c>
      <c r="AQ36" s="1211">
        <v>14</v>
      </c>
    </row>
    <row customHeight="1" ht="14.699999999999998">
      <c r="Q37" s="432"/>
      <c r="R37" s="432"/>
      <c r="S37" s="2329" t="s">
        <v>89</v>
      </c>
      <c r="T37" s="2265" t="s">
        <v>429</v>
      </c>
      <c r="U37" s="357"/>
      <c r="V37" s="2330" t="s">
        <v>430</v>
      </c>
      <c r="W37" s="2331"/>
      <c r="X37" s="2331"/>
      <c r="Y37" s="2331"/>
      <c r="Z37" s="2331"/>
      <c r="AA37" s="2332"/>
      <c r="AB37" s="2333" t="s">
        <v>431</v>
      </c>
      <c r="AC37" s="2330" t="s">
        <v>430</v>
      </c>
      <c r="AD37" s="2331"/>
      <c r="AE37" s="2331"/>
      <c r="AF37" s="2331"/>
      <c r="AG37" s="2331"/>
      <c r="AH37" s="2332"/>
      <c r="AI37" s="2333" t="s">
        <v>432</v>
      </c>
      <c r="AJ37" s="2336" t="s">
        <v>433</v>
      </c>
      <c r="AK37" s="2183"/>
      <c r="AQ37" s="1211">
        <v>14</v>
      </c>
    </row>
    <row customHeight="1" ht="35.699999999999996">
      <c r="Q38" s="432"/>
      <c r="R38" s="432"/>
      <c r="S38" s="2329"/>
      <c r="T38" s="2265"/>
      <c r="U38" s="1087"/>
      <c r="V38" s="1539" t="s">
        <v>489</v>
      </c>
      <c r="W38" s="2318" t="s">
        <v>436</v>
      </c>
      <c r="X38" s="2319"/>
      <c r="Y38" s="2318" t="s">
        <v>437</v>
      </c>
      <c r="Z38" s="2325"/>
      <c r="AA38" s="2319"/>
      <c r="AB38" s="2334"/>
      <c r="AC38" s="1539" t="s">
        <v>489</v>
      </c>
      <c r="AD38" s="2318" t="s">
        <v>436</v>
      </c>
      <c r="AE38" s="2319"/>
      <c r="AF38" s="2318" t="s">
        <v>437</v>
      </c>
      <c r="AG38" s="2325"/>
      <c r="AH38" s="2319"/>
      <c r="AI38" s="2334"/>
      <c r="AJ38" s="2337"/>
      <c r="AK38" s="2183"/>
      <c r="AQ38" s="1211">
        <v>34</v>
      </c>
    </row>
    <row customHeight="1" ht="90.3">
      <c r="A39" s="1426"/>
      <c r="B39" s="1426" t="s">
        <v>135</v>
      </c>
      <c r="C39" s="1426" t="s">
        <v>136</v>
      </c>
      <c r="D39" s="1426" t="s">
        <v>137</v>
      </c>
      <c r="E39" s="1420" t="s">
        <v>438</v>
      </c>
      <c r="F39" s="1420" t="s">
        <v>439</v>
      </c>
      <c r="G39" s="1420" t="s">
        <v>440</v>
      </c>
      <c r="H39" s="1420"/>
      <c r="I39" s="1420" t="s">
        <v>490</v>
      </c>
      <c r="J39" s="1420" t="s">
        <v>443</v>
      </c>
      <c r="K39" s="1420" t="s">
        <v>491</v>
      </c>
      <c r="L39" s="1420" t="s">
        <v>419</v>
      </c>
      <c r="Q39" s="432"/>
      <c r="R39" s="432"/>
      <c r="S39" s="2329"/>
      <c r="T39" s="2265"/>
      <c r="U39" s="358"/>
      <c r="V39" s="1539" t="s">
        <v>518</v>
      </c>
      <c r="W39" s="1278" t="s">
        <v>519</v>
      </c>
      <c r="X39" s="1278" t="s">
        <v>494</v>
      </c>
      <c r="Y39" s="1545" t="s">
        <v>447</v>
      </c>
      <c r="Z39" s="2326" t="s">
        <v>448</v>
      </c>
      <c r="AA39" s="2327"/>
      <c r="AB39" s="2335"/>
      <c r="AC39" s="1539" t="s">
        <v>518</v>
      </c>
      <c r="AD39" s="1278" t="s">
        <v>519</v>
      </c>
      <c r="AE39" s="1278" t="s">
        <v>494</v>
      </c>
      <c r="AF39" s="1545" t="s">
        <v>447</v>
      </c>
      <c r="AG39" s="2326" t="s">
        <v>448</v>
      </c>
      <c r="AH39" s="2327"/>
      <c r="AI39" s="2335"/>
      <c r="AJ39" s="2338"/>
      <c r="AK39" s="2183"/>
      <c r="AQ39" s="1211">
        <v>86</v>
      </c>
    </row>
    <row s="3404"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110</v>
      </c>
      <c r="T40" s="1311" t="s">
        <v>111</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400</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401</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516</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517</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521</v>
      </c>
      <c r="E44" s="2315"/>
      <c r="F44" s="2315"/>
      <c r="G44" s="2315"/>
      <c r="H44" s="2315"/>
      <c r="I44" s="2312" t="str">
        <f>S43&amp;".1"</f>
        <v>...1</v>
      </c>
      <c r="J44" s="1419"/>
      <c r="K44" s="1419"/>
      <c r="L44" s="1420"/>
      <c r="P44" s="2313">
        <v>1</v>
      </c>
      <c r="Q44" s="1537"/>
      <c r="R44" s="412"/>
      <c r="S44" s="1549" t="str">
        <f>$I44</f>
        <v>...1</v>
      </c>
      <c r="T44" s="341" t="s">
        <v>483</v>
      </c>
      <c r="U44" s="356"/>
      <c r="V44" s="2406"/>
      <c r="W44" s="2407"/>
      <c r="X44" s="2407"/>
      <c r="Y44" s="2407"/>
      <c r="Z44" s="2407"/>
      <c r="AA44" s="2407"/>
      <c r="AB44" s="2408"/>
      <c r="AC44" s="2409"/>
      <c r="AD44" s="2410"/>
      <c r="AE44" s="2410"/>
      <c r="AF44" s="2410"/>
      <c r="AG44" s="2410"/>
      <c r="AH44" s="2410"/>
      <c r="AI44" s="2410"/>
      <c r="AJ44" s="2411"/>
      <c r="AK44" s="1314" t="s">
        <v>484</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521</v>
      </c>
      <c r="E45" s="2315"/>
      <c r="F45" s="2315"/>
      <c r="G45" s="2315"/>
      <c r="H45" s="2315"/>
      <c r="I45" s="2342"/>
      <c r="J45" s="2312" t="str">
        <f>I44&amp;".1"</f>
        <v>...1.1</v>
      </c>
      <c r="K45" s="1419"/>
      <c r="L45" s="1420" t="s">
        <v>409</v>
      </c>
      <c r="P45" s="2313"/>
      <c r="Q45" s="2313">
        <v>1</v>
      </c>
      <c r="R45" s="413"/>
      <c r="S45" s="1549" t="str">
        <f>$J45</f>
        <v>...1.1</v>
      </c>
      <c r="T45" s="342" t="s">
        <v>410</v>
      </c>
      <c r="U45" s="356"/>
      <c r="V45" s="2301"/>
      <c r="W45" s="2302"/>
      <c r="X45" s="2302"/>
      <c r="Y45" s="2302"/>
      <c r="Z45" s="2302"/>
      <c r="AA45" s="2302"/>
      <c r="AB45" s="2303"/>
      <c r="AC45" s="2301"/>
      <c r="AD45" s="2302"/>
      <c r="AE45" s="2302"/>
      <c r="AF45" s="2302"/>
      <c r="AG45" s="2302"/>
      <c r="AH45" s="2302"/>
      <c r="AI45" s="2302"/>
      <c r="AJ45" s="2303"/>
      <c r="AK45" s="1363" t="s">
        <v>485</v>
      </c>
      <c r="AM45" s="556"/>
      <c r="AN45" s="556" t="str">
        <f>IF(T45="","",T45)</f>
        <v>Группа потребителей</v>
      </c>
      <c r="AO45" s="556"/>
      <c r="AP45" s="556"/>
      <c r="AQ45" s="1211">
        <v>23</v>
      </c>
    </row>
    <row customHeight="1" ht="24">
      <c r="A46" s="1419" t="s">
        <v>269</v>
      </c>
      <c r="B46" s="1419" t="s">
        <v>270</v>
      </c>
      <c r="C46" s="1419" t="s">
        <v>271</v>
      </c>
      <c r="D46" s="1419" t="s">
        <v>521</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62</v>
      </c>
      <c r="AA46" s="2323"/>
      <c r="AB46" s="2324" t="s">
        <v>62</v>
      </c>
      <c r="AC46" s="807"/>
      <c r="AD46" s="807"/>
      <c r="AE46" s="1313"/>
      <c r="AF46" s="2321"/>
      <c r="AG46" s="2163" t="s">
        <v>62</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521</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521</v>
      </c>
      <c r="E48" s="2315"/>
      <c r="F48" s="2315"/>
      <c r="G48" s="2315"/>
      <c r="H48" s="2315"/>
      <c r="I48" s="2342"/>
      <c r="J48" s="2312"/>
      <c r="K48" s="1419"/>
      <c r="L48" s="1420"/>
      <c r="P48" s="2313"/>
      <c r="Q48" s="2313"/>
      <c r="R48" s="412"/>
      <c r="S48" s="1334"/>
      <c r="T48" s="343" t="s">
        <v>486</v>
      </c>
      <c r="U48" s="423"/>
      <c r="V48" s="423"/>
      <c r="W48" s="423"/>
      <c r="X48" s="423"/>
      <c r="Y48" s="423"/>
      <c r="Z48" s="423"/>
      <c r="AA48" s="423"/>
      <c r="AB48" s="423"/>
      <c r="AC48" s="423"/>
      <c r="AD48" s="423"/>
      <c r="AE48" s="423"/>
      <c r="AF48" s="423"/>
      <c r="AG48" s="423"/>
      <c r="AH48" s="423"/>
      <c r="AI48" s="423"/>
      <c r="AJ48" s="423"/>
      <c r="AK48" s="1314" t="s">
        <v>487</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521</v>
      </c>
      <c r="E49" s="2315"/>
      <c r="F49" s="2315"/>
      <c r="G49" s="2315"/>
      <c r="H49" s="2315"/>
      <c r="I49" s="2312"/>
      <c r="J49" s="1419"/>
      <c r="K49" s="1419"/>
      <c r="L49" s="1420"/>
      <c r="P49" s="2313"/>
      <c r="Q49" s="1537"/>
      <c r="R49" s="412"/>
      <c r="S49" s="1334"/>
      <c r="T49" s="421" t="s">
        <v>415</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521</v>
      </c>
      <c r="E50" s="2315"/>
      <c r="F50" s="2315"/>
      <c r="G50" s="2315"/>
      <c r="H50" s="2314"/>
      <c r="I50" s="1419"/>
      <c r="J50" s="1419"/>
      <c r="K50" s="1419"/>
      <c r="L50" s="1420"/>
      <c r="M50" s="1421"/>
      <c r="N50" s="1421"/>
      <c r="O50" s="593"/>
      <c r="P50" s="416"/>
      <c r="Q50" s="431"/>
      <c r="R50" s="411"/>
      <c r="S50" s="1334"/>
      <c r="T50" s="428" t="s">
        <v>488</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50"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279</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50"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280</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50"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281</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83</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C18DF8-7B28-FE2C-BB0A-D3AA7B8900FE}" mc:Ignorable="x14ac xr xr2 xr3">
  <sheetPr>
    <tabColor theme="6" tint="0.4"/>
  </sheetPr>
  <dimension ref="A1:BI70"/>
  <sheetViews>
    <sheetView topLeftCell="A1" showGridLines="0" zoomScale="90" workbookViewId="0">
      <selection activeCell="AV54" sqref="AV54"/>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516</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517</v>
      </c>
      <c r="BE4" s="556"/>
      <c r="BF4" s="556" t="str">
        <f>IF(T4="","",T4)</f>
        <v>Наименование централизованной системы водоотведения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62</v>
      </c>
      <c r="AB8" s="1790"/>
      <c r="AC8" s="1525" t="s">
        <v>62</v>
      </c>
      <c r="AD8" s="2241" t="s">
        <v>62</v>
      </c>
      <c r="AE8" s="2382"/>
      <c r="AF8" s="2261">
        <v>1</v>
      </c>
      <c r="AG8" s="2419"/>
      <c r="AH8" s="2163" t="s">
        <v>62</v>
      </c>
      <c r="AI8" s="2382"/>
      <c r="AJ8" s="2261">
        <v>1</v>
      </c>
      <c r="AK8" s="2383" t="s">
        <v>28</v>
      </c>
      <c r="AL8" s="2163" t="s">
        <v>62</v>
      </c>
      <c r="AM8" s="2248"/>
      <c r="AN8" s="2261">
        <v>1</v>
      </c>
      <c r="AO8" s="2413"/>
      <c r="AP8" s="2414" t="s">
        <v>62</v>
      </c>
      <c r="AQ8" s="367"/>
      <c r="AR8" s="1542">
        <v>1</v>
      </c>
      <c r="AS8" s="1548" t="s">
        <v>28</v>
      </c>
      <c r="AT8" s="807"/>
      <c r="AU8" s="1313"/>
      <c r="AV8" s="807"/>
      <c r="AW8" s="1313"/>
      <c r="AX8" s="1790"/>
      <c r="AY8" s="1525" t="s">
        <v>62</v>
      </c>
      <c r="AZ8" s="1790"/>
      <c r="BA8" s="1525" t="s">
        <v>62</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522</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523</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62</v>
      </c>
      <c r="AZ20" s="1792"/>
      <c r="BA20" s="1541" t="s">
        <v>62</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 </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45638</v>
      </c>
      <c r="W32" s="2320"/>
      <c r="X32" s="2320"/>
      <c r="Y32" s="2320"/>
      <c r="Z32" s="2320"/>
      <c r="AA32" s="2320"/>
      <c r="AB32" s="2320"/>
      <c r="AC32" s="382"/>
      <c r="AD32" s="2320" t="str">
        <f>IF(TITLE_DATE_PR_CHANGE="",IF(TITLE_DATE_PR="","",TITLE_DATE_PR),TITLE_DATE_PR_CHANGE)</f>
        <v>45638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1-3.25-1020/24</v>
      </c>
      <c r="W33" s="2307"/>
      <c r="X33" s="2307"/>
      <c r="Y33" s="2307"/>
      <c r="Z33" s="2307"/>
      <c r="AA33" s="2307"/>
      <c r="AB33" s="2307"/>
      <c r="AC33" s="382"/>
      <c r="AD33" s="2307" t="str">
        <f>IF(TITLE_NUMBER_PR_CHANGE="",IF(TITLE_NUMBER_PR="","",TITLE_NUMBER_PR),TITLE_NUMBER_PR_CHANGE)</f>
        <v>1-3.25-1020/24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45638</v>
      </c>
      <c r="W36" s="2320"/>
      <c r="X36" s="2320"/>
      <c r="Y36" s="2320"/>
      <c r="Z36" s="2320"/>
      <c r="AA36" s="2320"/>
      <c r="AB36" s="2320"/>
      <c r="AC36" s="382"/>
      <c r="AD36" s="2320" t="str">
        <f>IF(TITLE_DATE_PR_CHANGE="",IF(TITLE_DATE_PR="","",TITLE_DATE_PR),TITLE_DATE_PR_CHANGE)</f>
        <v>45638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1-3.25-1020/24</v>
      </c>
      <c r="W37" s="2307"/>
      <c r="X37" s="2307"/>
      <c r="Y37" s="2307"/>
      <c r="Z37" s="2307"/>
      <c r="AA37" s="2307"/>
      <c r="AB37" s="2307"/>
      <c r="AC37" s="382"/>
      <c r="AD37" s="2307" t="str">
        <f>IF(TITLE_NUMBER_PR_CHANGE="",IF(TITLE_NUMBER_PR="","",TITLE_NUMBER_PR),TITLE_NUMBER_PR_CHANGE)</f>
        <v>1-3.25-1020/24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524</v>
      </c>
      <c r="AE41" s="2347"/>
      <c r="AF41" s="2347"/>
      <c r="AG41" s="2385"/>
      <c r="AH41" s="2384" t="s">
        <v>525</v>
      </c>
      <c r="AI41" s="2347"/>
      <c r="AJ41" s="2347"/>
      <c r="AK41" s="2385"/>
      <c r="AL41" s="2384" t="s">
        <v>526</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527</v>
      </c>
      <c r="AU42" s="2249"/>
      <c r="AV42" s="2248" t="s">
        <v>528</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4"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276</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1</v>
      </c>
      <c r="T46" s="354" t="s">
        <v>123</v>
      </c>
      <c r="U46" s="356"/>
      <c r="V46" s="2299"/>
      <c r="W46" s="2299"/>
      <c r="X46" s="2299"/>
      <c r="Y46" s="2299"/>
      <c r="Z46" s="2299"/>
      <c r="AA46" s="2299"/>
      <c r="AB46" s="2299"/>
      <c r="AC46" s="2300"/>
      <c r="AD46" s="2298" t="str">
        <f>INDEX(PT_DIFFERENTIATION_NTAR,MATCH(A46,PT_DIFFERENTIATION_NTAR_ID,0))</f>
        <v>Тариф на подключение (технологическое подключение) к централизованной система водоотведения</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276</v>
      </c>
      <c r="B47" s="1419" t="s">
        <v>277</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1.1</v>
      </c>
      <c r="T47" s="364" t="s">
        <v>400</v>
      </c>
      <c r="U47" s="356"/>
      <c r="V47" s="2299"/>
      <c r="W47" s="2299"/>
      <c r="X47" s="2299"/>
      <c r="Y47" s="2299"/>
      <c r="Z47" s="2299"/>
      <c r="AA47" s="2299"/>
      <c r="AB47" s="2299"/>
      <c r="AC47" s="2300"/>
      <c r="AD47" s="2298" t="str">
        <f>INDEX(PT_DIFFERENTIATION_TER,MATCH(B47,PT_DIFFERENTIATION_TER_ID,0))</f>
        <v>без дифференциации</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276</v>
      </c>
      <c r="B48" s="1419" t="s">
        <v>277</v>
      </c>
      <c r="C48" s="1419" t="s">
        <v>278</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1.1.1</v>
      </c>
      <c r="T48" s="365" t="s">
        <v>516</v>
      </c>
      <c r="U48" s="356"/>
      <c r="V48" s="2299"/>
      <c r="W48" s="2299"/>
      <c r="X48" s="2299"/>
      <c r="Y48" s="2299"/>
      <c r="Z48" s="2299"/>
      <c r="AA48" s="2299"/>
      <c r="AB48" s="2299"/>
      <c r="AC48" s="2300"/>
      <c r="AD48" s="2298" t="str">
        <f>INDEX(PT_DIFFERENTIATION_CS,MATCH(C48,PT_DIFFERENTIATION_CS_ID,0))</f>
        <v>без дифференциации</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517</v>
      </c>
      <c r="BE48" s="556"/>
      <c r="BF48" s="556" t="str">
        <f>IF(T48="","",T48)</f>
        <v>Наименование централизованной системы водоотведения</v>
      </c>
      <c r="BG48" s="556"/>
      <c r="BH48" s="556"/>
      <c r="BI48" s="1211">
        <v>34</v>
      </c>
    </row>
    <row s="2850" customFormat="1" customHeight="1" ht="0">
      <c r="A49" s="1399" t="s">
        <v>276</v>
      </c>
      <c r="B49" s="1399" t="s">
        <v>277</v>
      </c>
      <c r="C49" s="1399" t="s">
        <v>278</v>
      </c>
      <c r="D49" s="1399" t="s">
        <v>529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276</v>
      </c>
      <c r="B50" s="1399" t="s">
        <v>277</v>
      </c>
      <c r="C50" s="1399" t="s">
        <v>278</v>
      </c>
      <c r="D50" s="1399" t="s">
        <v>529</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276</v>
      </c>
      <c r="B51" s="1399" t="s">
        <v>277</v>
      </c>
      <c r="C51" s="1399" t="s">
        <v>278</v>
      </c>
      <c r="D51" s="1399" t="s">
        <v>529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60">
      <c r="A52" s="1419" t="s">
        <v>276</v>
      </c>
      <c r="B52" s="1419" t="s">
        <v>277</v>
      </c>
      <c r="C52" s="1419" t="s">
        <v>278</v>
      </c>
      <c r="D52" s="1419" t="s">
        <v>529</v>
      </c>
      <c r="E52" s="2315"/>
      <c r="F52" s="2315"/>
      <c r="G52" s="2315"/>
      <c r="H52" s="2315"/>
      <c r="I52" s="2342"/>
      <c r="J52" s="2342"/>
      <c r="K52" s="2312" t="str">
        <f>S48&amp;".1"</f>
        <v>1.1.1.1</v>
      </c>
      <c r="L52" s="1420"/>
      <c r="P52" s="2313"/>
      <c r="Q52" s="2313"/>
      <c r="R52" s="413">
        <v>1</v>
      </c>
      <c r="S52" s="2397" t="str">
        <f>$K52</f>
        <v>1.1.1.1</v>
      </c>
      <c r="T52" s="2416" t="s">
        <v>530</v>
      </c>
      <c r="U52" s="356"/>
      <c r="V52" s="807"/>
      <c r="W52" s="1313"/>
      <c r="X52" s="807"/>
      <c r="Y52" s="1313"/>
      <c r="Z52" s="1790"/>
      <c r="AA52" s="1525" t="s">
        <v>62</v>
      </c>
      <c r="AB52" s="1790"/>
      <c r="AC52" s="1525" t="s">
        <v>62</v>
      </c>
      <c r="AD52" s="2241" t="s">
        <v>19</v>
      </c>
      <c r="AE52" s="2382"/>
      <c r="AF52" s="2261">
        <v>1</v>
      </c>
      <c r="AG52" s="3926" t="s">
        <v>28</v>
      </c>
      <c r="AH52" s="2163" t="s">
        <v>19</v>
      </c>
      <c r="AI52" s="2382"/>
      <c r="AJ52" s="2261">
        <v>1</v>
      </c>
      <c r="AK52" s="3927" t="s">
        <v>28</v>
      </c>
      <c r="AL52" s="2163" t="s">
        <v>19</v>
      </c>
      <c r="AM52" s="2248"/>
      <c r="AN52" s="2261">
        <v>1</v>
      </c>
      <c r="AO52" s="3928" t="s">
        <v>28</v>
      </c>
      <c r="AP52" s="2414" t="s">
        <v>62</v>
      </c>
      <c r="AQ52" s="367"/>
      <c r="AR52" s="1542">
        <v>1</v>
      </c>
      <c r="AS52" s="1548" t="s">
        <v>531</v>
      </c>
      <c r="AT52" s="807">
        <v>597.22</v>
      </c>
      <c r="AU52" s="1313">
        <v>497.68</v>
      </c>
      <c r="AV52" s="807">
        <v>12566.59</v>
      </c>
      <c r="AW52" s="1313">
        <v>10472.16</v>
      </c>
      <c r="AX52" s="3929">
        <v>45658</v>
      </c>
      <c r="AY52" s="1525" t="s">
        <v>62</v>
      </c>
      <c r="AZ52" s="3929">
        <v>46022</v>
      </c>
      <c r="BA52" s="1525" t="s">
        <v>62</v>
      </c>
      <c r="BB52" s="1404"/>
      <c r="BC52" s="2309" t="s">
        <v>501</v>
      </c>
      <c r="BE52" s="556"/>
      <c r="BF52" s="556" t="str">
        <f>IF(T52="","",T52)</f>
        <v>Все заявители</v>
      </c>
      <c r="BG52" s="556"/>
      <c r="BH52" s="556"/>
      <c r="BI52" s="1211">
        <v>11</v>
      </c>
    </row>
    <row customHeight="1" ht="80.83333333333333">
      <c r="A53" s="3930"/>
      <c r="B53" s="3930"/>
      <c r="C53" s="3930"/>
      <c r="D53" s="3930"/>
      <c r="E53" s="3931"/>
      <c r="F53" s="3931"/>
      <c r="G53" s="3931"/>
      <c r="H53" s="3931"/>
      <c r="I53" s="3932"/>
      <c r="J53" s="3932"/>
      <c r="K53" s="3933" t="str">
        <f>S49&amp;".1"</f>
        <v>.1</v>
      </c>
      <c r="L53" s="3934"/>
      <c r="M53" s="3935"/>
      <c r="N53" s="3935"/>
      <c r="O53" s="3935"/>
      <c r="P53" s="3936"/>
      <c r="Q53" s="3936"/>
      <c r="R53" s="3937">
        <v>1</v>
      </c>
      <c r="S53" s="3938" t="str">
        <f>$K53</f>
        <v>.1</v>
      </c>
      <c r="T53" s="3939"/>
      <c r="U53" s="3940"/>
      <c r="V53" s="3941"/>
      <c r="W53" s="3942"/>
      <c r="X53" s="3941"/>
      <c r="Y53" s="3942"/>
      <c r="Z53" s="3929"/>
      <c r="AA53" s="3943" t="s">
        <v>62</v>
      </c>
      <c r="AB53" s="3929"/>
      <c r="AC53" s="3943" t="s">
        <v>62</v>
      </c>
      <c r="AD53" s="3153" t="s">
        <v>62</v>
      </c>
      <c r="AE53" s="3944"/>
      <c r="AF53" s="3945">
        <v>1</v>
      </c>
      <c r="AG53" s="3946"/>
      <c r="AH53" s="3943" t="s">
        <v>62</v>
      </c>
      <c r="AI53" s="3944"/>
      <c r="AJ53" s="3945">
        <v>1</v>
      </c>
      <c r="AK53" s="3947" t="s">
        <v>28</v>
      </c>
      <c r="AL53" s="3943" t="s">
        <v>62</v>
      </c>
      <c r="AM53" s="3948"/>
      <c r="AN53" s="3945">
        <v>1</v>
      </c>
      <c r="AO53" s="3949"/>
      <c r="AP53" s="3950" t="s">
        <v>62</v>
      </c>
      <c r="AQ53" s="3951" t="s">
        <v>532</v>
      </c>
      <c r="AR53" s="3945" t="s">
        <v>111</v>
      </c>
      <c r="AS53" s="3952" t="s">
        <v>533</v>
      </c>
      <c r="AT53" s="3941">
        <v>597.22</v>
      </c>
      <c r="AU53" s="3942">
        <v>497.68</v>
      </c>
      <c r="AV53" s="3941">
        <v>16583.8</v>
      </c>
      <c r="AW53" s="3942">
        <v>13819.83</v>
      </c>
      <c r="AX53" s="3929">
        <v>45658</v>
      </c>
      <c r="AY53" s="3943" t="s">
        <v>62</v>
      </c>
      <c r="AZ53" s="3929">
        <v>46022</v>
      </c>
      <c r="BA53" s="3943" t="s">
        <v>62</v>
      </c>
      <c r="BB53" s="3953"/>
      <c r="BC53" s="3954" t="s">
        <v>501</v>
      </c>
      <c r="BD53" s="3955"/>
      <c r="BE53" s="3956"/>
      <c r="BF53" s="3956" t="str">
        <f>IF(T53="","",T53)</f>
        <v/>
      </c>
      <c r="BG53" s="3956"/>
      <c r="BH53" s="3956"/>
      <c r="BI53" s="3957">
        <v>0</v>
      </c>
    </row>
    <row customHeight="1" ht="13.333333333333334">
      <c r="A54" s="1419"/>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3926" t="s">
        <v>28</v>
      </c>
      <c r="AH54" s="2163"/>
      <c r="AI54" s="2382"/>
      <c r="AJ54" s="2261"/>
      <c r="AK54" s="3927" t="s">
        <v>28</v>
      </c>
      <c r="AL54" s="2163"/>
      <c r="AM54" s="2256"/>
      <c r="AN54" s="2261"/>
      <c r="AO54" s="3928" t="s">
        <v>28</v>
      </c>
      <c r="AP54" s="2415"/>
      <c r="AQ54" s="372"/>
      <c r="AR54" s="472"/>
      <c r="AS54" s="472" t="s">
        <v>502</v>
      </c>
      <c r="AT54" s="1449"/>
      <c r="AU54" s="1552"/>
      <c r="AV54" s="1449"/>
      <c r="AW54" s="1552"/>
      <c r="AX54" s="1449"/>
      <c r="AY54" s="1449"/>
      <c r="AZ54" s="1449"/>
      <c r="BA54" s="1449"/>
      <c r="BB54" s="1453"/>
      <c r="BC54" s="2310"/>
      <c r="BE54" s="556"/>
      <c r="BF54" s="556"/>
      <c r="BG54" s="556"/>
      <c r="BH54" s="556"/>
      <c r="BI54" s="1211">
        <v>11</v>
      </c>
    </row>
    <row customHeight="1" ht="11.549999999999999">
      <c r="A55" s="1419" t="s">
        <v>276</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3926" t="s">
        <v>28</v>
      </c>
      <c r="AH55" s="2163"/>
      <c r="AI55" s="2382"/>
      <c r="AJ55" s="2261"/>
      <c r="AK55" s="3927" t="s">
        <v>28</v>
      </c>
      <c r="AL55" s="2163"/>
      <c r="AM55" s="372"/>
      <c r="AN55" s="1556"/>
      <c r="AO55" s="1556" t="s">
        <v>522</v>
      </c>
      <c r="AP55" s="472"/>
      <c r="AQ55" s="472"/>
      <c r="AR55" s="472"/>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276</v>
      </c>
      <c r="B56" s="1419"/>
      <c r="C56" s="1419"/>
      <c r="D56" s="1419"/>
      <c r="E56" s="2315"/>
      <c r="F56" s="2315"/>
      <c r="G56" s="2315"/>
      <c r="H56" s="2315"/>
      <c r="I56" s="2342"/>
      <c r="J56" s="2342"/>
      <c r="K56" s="2312"/>
      <c r="L56" s="1420"/>
      <c r="P56" s="2313"/>
      <c r="Q56" s="2313"/>
      <c r="R56" s="413"/>
      <c r="S56" s="2398"/>
      <c r="T56" s="2417"/>
      <c r="U56" s="356"/>
      <c r="V56" s="1449"/>
      <c r="W56" s="1552"/>
      <c r="X56" s="1449"/>
      <c r="Y56" s="1552"/>
      <c r="Z56" s="1449"/>
      <c r="AA56" s="1449"/>
      <c r="AB56" s="1449"/>
      <c r="AC56" s="1449"/>
      <c r="AD56" s="2242"/>
      <c r="AE56" s="2382"/>
      <c r="AF56" s="2261"/>
      <c r="AG56" s="3926" t="s">
        <v>28</v>
      </c>
      <c r="AH56" s="2163"/>
      <c r="AI56" s="350"/>
      <c r="AJ56" s="471"/>
      <c r="AK56" s="369" t="s">
        <v>523</v>
      </c>
      <c r="AL56" s="1449"/>
      <c r="AM56" s="1449"/>
      <c r="AN56" s="1449"/>
      <c r="AO56" s="1449"/>
      <c r="AP56" s="1449"/>
      <c r="AQ56" s="1449"/>
      <c r="AR56" s="1449"/>
      <c r="AS56" s="1449"/>
      <c r="AT56" s="1449"/>
      <c r="AU56" s="1552"/>
      <c r="AV56" s="1449"/>
      <c r="AW56" s="1552"/>
      <c r="AX56" s="1449"/>
      <c r="AY56" s="1449"/>
      <c r="AZ56" s="1449"/>
      <c r="BA56" s="1449"/>
      <c r="BB56" s="1453"/>
      <c r="BC56" s="2310"/>
      <c r="BE56" s="556"/>
      <c r="BF56" s="556"/>
      <c r="BG56" s="556"/>
      <c r="BH56" s="556"/>
      <c r="BI56" s="1211">
        <v>11</v>
      </c>
    </row>
    <row customHeight="1" ht="11.549999999999999">
      <c r="A57" s="1419" t="s">
        <v>276</v>
      </c>
      <c r="B57" s="1419" t="s">
        <v>277</v>
      </c>
      <c r="C57" s="1419" t="s">
        <v>278</v>
      </c>
      <c r="D57" s="1419" t="s">
        <v>529</v>
      </c>
      <c r="E57" s="2315"/>
      <c r="F57" s="2315"/>
      <c r="G57" s="2315"/>
      <c r="H57" s="2315"/>
      <c r="I57" s="2342"/>
      <c r="J57" s="2342"/>
      <c r="K57" s="2312"/>
      <c r="L57" s="1420"/>
      <c r="P57" s="2313"/>
      <c r="Q57" s="2313"/>
      <c r="R57" s="413"/>
      <c r="S57" s="2399"/>
      <c r="T57" s="2418"/>
      <c r="U57" s="356"/>
      <c r="V57" s="1449"/>
      <c r="W57" s="1450" t="str">
        <f>Z52&amp;"-"&amp;AB52</f>
        <v>-</v>
      </c>
      <c r="X57" s="1449"/>
      <c r="Y57" s="1450" t="str">
        <f>AB52&amp;"-"&amp;AD52</f>
        <v>-нет</v>
      </c>
      <c r="Z57" s="1449"/>
      <c r="AA57" s="1449"/>
      <c r="AB57" s="1449"/>
      <c r="AC57" s="1449"/>
      <c r="AD57" s="2168"/>
      <c r="AE57" s="368"/>
      <c r="AF57" s="370"/>
      <c r="AG57" s="472" t="s">
        <v>505</v>
      </c>
      <c r="AH57" s="1449"/>
      <c r="AI57" s="1449"/>
      <c r="AJ57" s="1449"/>
      <c r="AK57" s="1449"/>
      <c r="AL57" s="1449"/>
      <c r="AM57" s="1449"/>
      <c r="AN57" s="1449"/>
      <c r="AO57" s="1449"/>
      <c r="AP57" s="1449"/>
      <c r="AQ57" s="1449"/>
      <c r="AR57" s="1449"/>
      <c r="AS57" s="1449"/>
      <c r="AT57" s="1449"/>
      <c r="AU57" s="1450" t="str">
        <f>AX52&amp;"-"&amp;AZ52</f>
        <v>45658-46022</v>
      </c>
      <c r="AV57" s="1449"/>
      <c r="AW57" s="1450" t="str">
        <f>AZ52&amp;"-"&amp;BB52</f>
        <v>46022-</v>
      </c>
      <c r="AX57" s="1449"/>
      <c r="AY57" s="1449"/>
      <c r="AZ57" s="1449"/>
      <c r="BA57" s="1449"/>
      <c r="BB57" s="1452" t="str">
        <f>BE52&amp;"-"&amp;BG52</f>
        <v>-</v>
      </c>
      <c r="BC57" s="2310"/>
      <c r="BE57" s="556"/>
      <c r="BF57" s="556" t="str">
        <f>IF(T57="","",T57)</f>
        <v/>
      </c>
      <c r="BG57" s="556"/>
      <c r="BH57" s="556"/>
      <c r="BI57" s="1211">
        <v>11</v>
      </c>
    </row>
    <row customHeight="1" ht="11.549999999999999">
      <c r="A58" s="1419" t="s">
        <v>276</v>
      </c>
      <c r="B58" s="1419" t="s">
        <v>277</v>
      </c>
      <c r="C58" s="1419" t="s">
        <v>278</v>
      </c>
      <c r="D58" s="1419" t="s">
        <v>529</v>
      </c>
      <c r="E58" s="2315"/>
      <c r="F58" s="2315"/>
      <c r="G58" s="2315"/>
      <c r="H58" s="2315"/>
      <c r="I58" s="2342"/>
      <c r="J58" s="2312"/>
      <c r="K58" s="1419"/>
      <c r="L58" s="1420"/>
      <c r="P58" s="2313"/>
      <c r="Q58" s="2313"/>
      <c r="R58" s="412"/>
      <c r="S58" s="1334"/>
      <c r="T58" s="343" t="s">
        <v>468</v>
      </c>
      <c r="U58" s="423"/>
      <c r="V58" s="423"/>
      <c r="W58" s="423"/>
      <c r="X58" s="423"/>
      <c r="Y58" s="423"/>
      <c r="Z58" s="423"/>
      <c r="AA58" s="423"/>
      <c r="AB58" s="423"/>
      <c r="AC58" s="380"/>
      <c r="AD58" s="1561"/>
      <c r="AE58" s="423"/>
      <c r="AF58" s="423"/>
      <c r="AG58" s="423"/>
      <c r="AH58" s="423"/>
      <c r="AI58" s="423"/>
      <c r="AJ58" s="423"/>
      <c r="AK58" s="423"/>
      <c r="AL58" s="423"/>
      <c r="AM58" s="423"/>
      <c r="AN58" s="423"/>
      <c r="AO58" s="423"/>
      <c r="AP58" s="423"/>
      <c r="AQ58" s="423"/>
      <c r="AR58" s="423"/>
      <c r="AS58" s="423"/>
      <c r="AT58" s="423"/>
      <c r="AU58" s="423"/>
      <c r="AV58" s="423"/>
      <c r="AW58" s="423"/>
      <c r="AX58" s="423"/>
      <c r="AY58" s="423"/>
      <c r="AZ58" s="423"/>
      <c r="BA58" s="423"/>
      <c r="BB58" s="380"/>
      <c r="BC58" s="2311"/>
      <c r="BE58" s="556"/>
      <c r="BF58" s="556" t="str">
        <f>IF(T58="","",T58)</f>
        <v>Добавить строку</v>
      </c>
      <c r="BG58" s="556"/>
      <c r="BH58" s="556"/>
      <c r="BI58" s="1211">
        <v>11</v>
      </c>
    </row>
    <row s="2850" customFormat="1" customHeight="1" ht="0">
      <c r="A59" s="1399" t="s">
        <v>276</v>
      </c>
      <c r="B59" s="1399" t="s">
        <v>277</v>
      </c>
      <c r="C59" s="1399" t="s">
        <v>278</v>
      </c>
      <c r="D59" s="1399" t="s">
        <v>529</v>
      </c>
      <c r="E59" s="2315"/>
      <c r="F59" s="2315"/>
      <c r="G59" s="2315"/>
      <c r="H59" s="2315"/>
      <c r="I59" s="2312"/>
      <c r="J59" s="1399"/>
      <c r="K59" s="1399"/>
      <c r="L59" s="1402"/>
      <c r="M59" s="566"/>
      <c r="N59" s="566"/>
      <c r="O59" s="566"/>
      <c r="P59" s="2313"/>
      <c r="Q59" s="1537"/>
      <c r="R59" s="412"/>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276</v>
      </c>
      <c r="B60" s="1399" t="s">
        <v>277</v>
      </c>
      <c r="C60" s="1399" t="s">
        <v>278</v>
      </c>
      <c r="D60" s="1399" t="s">
        <v>529</v>
      </c>
      <c r="E60" s="2315"/>
      <c r="F60" s="2315"/>
      <c r="G60" s="2315"/>
      <c r="H60" s="2314"/>
      <c r="I60" s="1399"/>
      <c r="J60" s="1399"/>
      <c r="K60" s="1399"/>
      <c r="L60" s="1402"/>
      <c r="M60" s="1371"/>
      <c r="N60" s="1371"/>
      <c r="O60" s="574"/>
      <c r="P60" s="436"/>
      <c r="Q60" s="1400"/>
      <c r="R60" s="1457"/>
      <c r="S60" s="1442"/>
      <c r="T60" s="1443"/>
      <c r="U60" s="1444"/>
      <c r="V60" s="1444"/>
      <c r="W60" s="1444"/>
      <c r="X60" s="1444"/>
      <c r="Y60" s="1444"/>
      <c r="Z60" s="1444"/>
      <c r="AA60" s="1444"/>
      <c r="AB60" s="1444"/>
      <c r="AC60" s="1444"/>
      <c r="AD60" s="1444"/>
      <c r="AE60" s="1444"/>
      <c r="AF60" s="1444"/>
      <c r="AG60" s="1444"/>
      <c r="AH60" s="1444"/>
      <c r="AI60" s="1444"/>
      <c r="AJ60" s="1444"/>
      <c r="AK60" s="1444"/>
      <c r="AL60" s="1444"/>
      <c r="AM60" s="1444"/>
      <c r="AN60" s="1444"/>
      <c r="AO60" s="1444"/>
      <c r="AP60" s="1444"/>
      <c r="AQ60" s="1444"/>
      <c r="AR60" s="1444"/>
      <c r="AS60" s="1444"/>
      <c r="AT60" s="1444"/>
      <c r="AU60" s="1444"/>
      <c r="AV60" s="1444"/>
      <c r="AW60" s="1444"/>
      <c r="AX60" s="1444"/>
      <c r="AY60" s="1444"/>
      <c r="AZ60" s="1444"/>
      <c r="BA60" s="1444"/>
      <c r="BB60" s="1444"/>
      <c r="BC60" s="1445"/>
      <c r="BE60" s="556"/>
      <c r="BF60" s="556" t="str">
        <f>IF(T60="","",T60)</f>
        <v/>
      </c>
      <c r="BG60" s="556"/>
      <c r="BH60" s="556"/>
      <c r="BI60" s="567">
        <v>0</v>
      </c>
    </row>
    <row s="2850" customFormat="1" customHeight="1" ht="0">
      <c r="A61" s="1399" t="s">
        <v>276</v>
      </c>
      <c r="B61" s="1399" t="s">
        <v>277</v>
      </c>
      <c r="C61" s="1399" t="s">
        <v>278</v>
      </c>
      <c r="D61" s="1370"/>
      <c r="E61" s="2315"/>
      <c r="F61" s="2315"/>
      <c r="G61" s="2314"/>
      <c r="H61" s="1370"/>
      <c r="I61" s="1370"/>
      <c r="J61" s="1370"/>
      <c r="K61" s="1370"/>
      <c r="L61" s="1550"/>
      <c r="M61" s="1371"/>
      <c r="N61" s="1371"/>
      <c r="P61" s="1372"/>
      <c r="Q61" s="1373"/>
      <c r="R61" s="1372"/>
      <c r="S61" s="1378"/>
      <c r="T61" s="1381"/>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
      </c>
      <c r="BG61" s="845"/>
      <c r="BH61" s="845"/>
      <c r="BI61" s="574">
        <v>0</v>
      </c>
    </row>
    <row s="2850" customFormat="1" customHeight="1" ht="0">
      <c r="A62" s="1399" t="s">
        <v>276</v>
      </c>
      <c r="B62" s="1399" t="s">
        <v>277</v>
      </c>
      <c r="C62" s="1370"/>
      <c r="D62" s="1370"/>
      <c r="E62" s="2315"/>
      <c r="F62" s="2314"/>
      <c r="G62" s="1370"/>
      <c r="H62" s="1370"/>
      <c r="I62" s="1370"/>
      <c r="J62" s="1370"/>
      <c r="K62" s="1370"/>
      <c r="L62" s="1550"/>
      <c r="M62" s="1377"/>
      <c r="N62" s="1377"/>
      <c r="P62" s="1372"/>
      <c r="Q62" s="1373"/>
      <c r="R62" s="1372"/>
      <c r="S62" s="1378"/>
      <c r="T62" s="1381" t="s">
        <v>279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845"/>
      <c r="BF62" s="845" t="str">
        <f>IF(T62="","",T62)</f>
        <v>Добавить централизованную систему для дифференциации</v>
      </c>
      <c r="BG62" s="845"/>
      <c r="BH62" s="845"/>
      <c r="BI62" s="574">
        <v>0</v>
      </c>
    </row>
    <row s="2850" customFormat="1" customHeight="1" ht="0">
      <c r="A63" s="1399" t="s">
        <v>276</v>
      </c>
      <c r="B63" s="1399"/>
      <c r="C63" s="1399"/>
      <c r="D63" s="1399"/>
      <c r="E63" s="2314"/>
      <c r="F63" s="1399"/>
      <c r="G63" s="1399"/>
      <c r="H63" s="1399"/>
      <c r="I63" s="1399"/>
      <c r="J63" s="1399"/>
      <c r="K63" s="1399"/>
      <c r="L63" s="1402"/>
      <c r="M63" s="1377"/>
      <c r="N63" s="1377"/>
      <c r="O63" s="574"/>
      <c r="P63" s="436"/>
      <c r="Q63" s="1400"/>
      <c r="R63" s="436"/>
      <c r="S63" s="1378"/>
      <c r="T63" s="1381" t="s">
        <v>280</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556"/>
      <c r="BF63" s="556" t="str">
        <f>IF(T63="","",T63)</f>
        <v>Добавить территорию для дифференциации</v>
      </c>
      <c r="BG63" s="556"/>
      <c r="BH63" s="556"/>
      <c r="BI63" s="567">
        <v>0</v>
      </c>
    </row>
    <row s="2850" customFormat="1" customHeight="1" ht="0">
      <c r="A64" s="1370"/>
      <c r="B64" s="1370"/>
      <c r="C64" s="1370"/>
      <c r="D64" s="1370"/>
      <c r="E64" s="1399"/>
      <c r="F64" s="1370"/>
      <c r="G64" s="1370"/>
      <c r="H64" s="1370"/>
      <c r="I64" s="1370"/>
      <c r="J64" s="1370"/>
      <c r="K64" s="1370"/>
      <c r="L64" s="1550"/>
      <c r="M64" s="1377"/>
      <c r="N64" s="1377"/>
      <c r="P64" s="1372"/>
      <c r="Q64" s="1373"/>
      <c r="R64" s="1372"/>
      <c r="S64" s="1378"/>
      <c r="T64" s="1381" t="s">
        <v>281</v>
      </c>
      <c r="U64" s="1380"/>
      <c r="V64" s="1380"/>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R64" s="1380"/>
      <c r="AS64" s="1380"/>
      <c r="AT64" s="1380"/>
      <c r="AU64" s="1380"/>
      <c r="AV64" s="1380"/>
      <c r="AW64" s="1380"/>
      <c r="AX64" s="1380"/>
      <c r="AY64" s="1380"/>
      <c r="AZ64" s="1380"/>
      <c r="BA64" s="1380"/>
      <c r="BB64" s="1380"/>
      <c r="BC64" s="1380"/>
      <c r="BE64" s="845"/>
      <c r="BF64" s="845" t="str">
        <f>IF(T64="","",T64)</f>
        <v>Добавить наименование тарифа</v>
      </c>
      <c r="BG64" s="845"/>
      <c r="BH64" s="845"/>
      <c r="BI64" s="574">
        <v>0</v>
      </c>
    </row>
    <row customHeight="1" ht="11.549999999999999">
      <c r="M65" s="1216"/>
      <c r="N65" s="1216"/>
      <c r="O65" s="593"/>
      <c r="P65" s="1216"/>
      <c r="Q65" s="1216"/>
      <c r="R65" s="1211"/>
      <c r="S65" s="1211"/>
      <c r="BD65" s="1211"/>
      <c r="BE65" s="1211"/>
      <c r="BF65" s="1211"/>
      <c r="BG65" s="1211"/>
      <c r="BH65" s="1211"/>
      <c r="BI65" s="1211">
        <v>11</v>
      </c>
    </row>
    <row customHeight="1" ht="14.699999999999998">
      <c r="O66" s="593"/>
      <c r="S66" s="1309"/>
      <c r="T66" s="2341"/>
      <c r="U66" s="2341"/>
      <c r="V66" s="2341"/>
      <c r="W66" s="2341"/>
      <c r="X66" s="2341"/>
      <c r="Y66" s="2341"/>
      <c r="Z66" s="2341"/>
      <c r="AA66" s="2341"/>
      <c r="AB66" s="2341"/>
      <c r="AC66" s="2341"/>
      <c r="AD66" s="2341"/>
      <c r="AE66" s="2341"/>
      <c r="AF66" s="2341"/>
      <c r="AG66" s="2341"/>
      <c r="AH66" s="2341"/>
      <c r="AI66" s="2341"/>
      <c r="AJ66" s="2341"/>
      <c r="AK66" s="2341"/>
      <c r="AL66" s="2341"/>
      <c r="AM66" s="2341"/>
      <c r="AN66" s="2341"/>
      <c r="AO66" s="2341"/>
      <c r="AP66" s="2341"/>
      <c r="AQ66" s="2341"/>
      <c r="AR66" s="2341"/>
      <c r="AS66" s="2341"/>
      <c r="AT66" s="2341"/>
      <c r="AU66" s="2341"/>
      <c r="AV66" s="2341"/>
      <c r="AW66" s="2341"/>
      <c r="AX66" s="2341"/>
      <c r="AY66" s="2341"/>
      <c r="AZ66" s="2341"/>
      <c r="BA66" s="2341"/>
      <c r="BB66" s="2341"/>
      <c r="BC66" s="2341"/>
      <c r="BI66" s="1211">
        <v>14</v>
      </c>
    </row>
    <row customHeight="1" ht="14.699999999999998">
      <c r="O67" s="593"/>
      <c r="T67" s="1536"/>
      <c r="U67" s="1536"/>
      <c r="V67" s="1536"/>
      <c r="W67" s="1536"/>
      <c r="X67" s="1536"/>
      <c r="Y67" s="1536"/>
      <c r="Z67" s="1536"/>
      <c r="AA67" s="1536"/>
      <c r="AB67" s="1536"/>
      <c r="AC67" s="1536"/>
      <c r="AD67" s="1536"/>
      <c r="AE67" s="1536"/>
      <c r="AF67" s="1536"/>
      <c r="AG67" s="1536"/>
      <c r="AH67" s="1536"/>
      <c r="AI67" s="1536"/>
      <c r="AJ67" s="1536"/>
      <c r="AK67" s="1536"/>
      <c r="AL67" s="1536"/>
      <c r="AM67" s="1536"/>
      <c r="AN67" s="1536"/>
      <c r="AO67" s="1536"/>
      <c r="AP67" s="1536"/>
      <c r="AQ67" s="1536"/>
      <c r="AR67" s="1536"/>
      <c r="AS67" s="1536"/>
      <c r="AT67" s="1536"/>
      <c r="AU67" s="1536"/>
      <c r="AV67" s="1536"/>
      <c r="AW67" s="1536"/>
      <c r="AX67" s="1536"/>
      <c r="AY67" s="1536"/>
      <c r="AZ67" s="1536"/>
      <c r="BA67" s="1536"/>
      <c r="BB67" s="1536"/>
      <c r="BC67" s="1536"/>
      <c r="BI67" s="1211">
        <v>14</v>
      </c>
    </row>
    <row customHeight="1" ht="14.699999999999998">
      <c r="O68" s="593"/>
      <c r="S68" s="1309"/>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AV68" s="2341"/>
      <c r="AW68" s="2341"/>
      <c r="AX68" s="2341"/>
      <c r="AY68" s="2341"/>
      <c r="AZ68" s="2341"/>
      <c r="BA68" s="2341"/>
      <c r="BB68" s="2341"/>
      <c r="BC68" s="2341"/>
      <c r="BI68" s="1211">
        <v>14</v>
      </c>
    </row>
    <row customHeight="1" ht="14.699999999999998">
      <c r="O69" s="593"/>
      <c r="BI69" s="1211">
        <v>14</v>
      </c>
    </row>
    <row customHeight="1" ht="14.25" hidden="1">
      <c r="A70" s="1216" t="s">
        <v>83</v>
      </c>
      <c r="B70" s="1216">
        <v>0</v>
      </c>
      <c r="C70" s="1216">
        <v>0</v>
      </c>
      <c r="D70" s="1216">
        <v>0</v>
      </c>
      <c r="E70" s="1216">
        <v>0</v>
      </c>
      <c r="F70" s="1216">
        <v>0</v>
      </c>
      <c r="G70" s="1216">
        <v>0</v>
      </c>
      <c r="H70" s="1216">
        <v>0</v>
      </c>
      <c r="I70" s="1216">
        <v>0</v>
      </c>
      <c r="J70" s="1216">
        <v>0</v>
      </c>
      <c r="K70" s="1216">
        <v>0</v>
      </c>
      <c r="L70" s="1534">
        <v>0</v>
      </c>
      <c r="M70" s="1418">
        <v>0</v>
      </c>
      <c r="N70" s="1418">
        <v>0</v>
      </c>
      <c r="O70" s="1418">
        <v>0</v>
      </c>
      <c r="P70" s="1418">
        <v>0</v>
      </c>
      <c r="Q70" s="1427">
        <v>0</v>
      </c>
      <c r="R70" s="400">
        <v>3</v>
      </c>
      <c r="S70" s="637">
        <v>12</v>
      </c>
      <c r="T70" s="1211">
        <v>31</v>
      </c>
      <c r="U70" s="1211">
        <v>0</v>
      </c>
      <c r="V70" s="1211">
        <v>0</v>
      </c>
      <c r="W70" s="1211">
        <v>0</v>
      </c>
      <c r="X70" s="1211">
        <v>0</v>
      </c>
      <c r="Y70" s="1211">
        <v>0</v>
      </c>
      <c r="Z70" s="1211">
        <v>0</v>
      </c>
      <c r="AA70" s="1211">
        <v>0</v>
      </c>
      <c r="AB70" s="1211">
        <v>0</v>
      </c>
      <c r="AC70" s="1211">
        <v>0</v>
      </c>
      <c r="AD70" s="1211">
        <v>3</v>
      </c>
      <c r="AE70" s="1211">
        <v>3</v>
      </c>
      <c r="AF70" s="1211">
        <v>3</v>
      </c>
      <c r="AG70" s="1211">
        <v>24</v>
      </c>
      <c r="AH70" s="1211">
        <v>3</v>
      </c>
      <c r="AI70" s="1211">
        <v>3</v>
      </c>
      <c r="AJ70" s="1211">
        <v>3</v>
      </c>
      <c r="AK70" s="1211">
        <v>24</v>
      </c>
      <c r="AL70" s="1211">
        <v>3</v>
      </c>
      <c r="AM70" s="1211">
        <v>3</v>
      </c>
      <c r="AN70" s="1211">
        <v>3</v>
      </c>
      <c r="AO70" s="1211">
        <v>18</v>
      </c>
      <c r="AP70" s="1211">
        <v>3</v>
      </c>
      <c r="AQ70" s="1211">
        <v>3</v>
      </c>
      <c r="AR70" s="1211">
        <v>3</v>
      </c>
      <c r="AS70" s="1211">
        <v>18</v>
      </c>
      <c r="AT70" s="1211">
        <v>21</v>
      </c>
      <c r="AU70" s="1211">
        <v>21</v>
      </c>
      <c r="AV70" s="1211">
        <v>21</v>
      </c>
      <c r="AW70" s="1211">
        <v>21</v>
      </c>
      <c r="AX70" s="1211">
        <v>11</v>
      </c>
      <c r="AY70" s="1211">
        <v>3</v>
      </c>
      <c r="AZ70" s="1211">
        <v>11</v>
      </c>
      <c r="BA70" s="1211">
        <v>0</v>
      </c>
      <c r="BB70" s="1211">
        <v>4</v>
      </c>
      <c r="BC70" s="1211">
        <v>115</v>
      </c>
      <c r="BD70" s="567">
        <v>10</v>
      </c>
      <c r="BE70" s="567">
        <v>10</v>
      </c>
      <c r="BF70" s="567">
        <v>10</v>
      </c>
      <c r="BG70" s="567">
        <v>10</v>
      </c>
      <c r="BH70" s="567">
        <v>10</v>
      </c>
      <c r="BI70" s="1211">
        <v>23</v>
      </c>
    </row>
  </sheetData>
  <sheetProtection formatColumns="0" formatRows="0" autoFilter="0" sort="0" insertRows="0" insertColumns="1" deleteRows="0" deleteColumns="0"/>
  <mergeCells count="123">
    <mergeCell ref="T66:BC66"/>
    <mergeCell ref="T68:BC68"/>
    <mergeCell ref="AL52:AL55"/>
    <mergeCell ref="AM52:AM54"/>
    <mergeCell ref="AN52:AN54"/>
    <mergeCell ref="AO52:AO54"/>
    <mergeCell ref="AP52:AP54"/>
    <mergeCell ref="BC52:BC58"/>
    <mergeCell ref="AF52:AF56"/>
    <mergeCell ref="AG52:AG56"/>
    <mergeCell ref="AH52:AH56"/>
    <mergeCell ref="AI52:AI55"/>
    <mergeCell ref="AJ52:AJ55"/>
    <mergeCell ref="AK52:AK55"/>
    <mergeCell ref="I50:I59"/>
    <mergeCell ref="P50:P59"/>
    <mergeCell ref="V50:AC50"/>
    <mergeCell ref="AD50:BB50"/>
    <mergeCell ref="J51:J58"/>
    <mergeCell ref="Q51:Q58"/>
    <mergeCell ref="V51:AC51"/>
    <mergeCell ref="AD51:BB51"/>
    <mergeCell ref="K52:K57"/>
    <mergeCell ref="S52:S57"/>
    <mergeCell ref="T52:T57"/>
    <mergeCell ref="AD52:AD57"/>
    <mergeCell ref="AE52:AE56"/>
    <mergeCell ref="AA45:AB45"/>
    <mergeCell ref="AY45:AZ45"/>
    <mergeCell ref="E46:E63"/>
    <mergeCell ref="V46:AC46"/>
    <mergeCell ref="AD46:BB46"/>
    <mergeCell ref="F47:F62"/>
    <mergeCell ref="V47:AC47"/>
    <mergeCell ref="AL41:AO44"/>
    <mergeCell ref="AP41:AS44"/>
    <mergeCell ref="AT41:AZ41"/>
    <mergeCell ref="BA41:BA44"/>
    <mergeCell ref="BB41:BB44"/>
    <mergeCell ref="V42:W43"/>
    <mergeCell ref="X42:Y43"/>
    <mergeCell ref="Z42:AB43"/>
    <mergeCell ref="AT42:AU43"/>
    <mergeCell ref="AV42:AW43"/>
    <mergeCell ref="AD47:BB47"/>
    <mergeCell ref="G48:G61"/>
    <mergeCell ref="V48:AC48"/>
    <mergeCell ref="AD48:BB48"/>
    <mergeCell ref="H49:H60"/>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R53:R57"/>
  </mergeCells>
  <dataValidations count="9">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D917556:AS917556 AD983092:AS983092 AD65588:AS65588 AD131124:AS131124 AD196660:AS196660 AD262196:AS262196 AD327732:AS327732 AD393268:AS393268 AD458804:AS458804 AD524340:AS524340 AD589876:AS589876 AD655412:AS655412 AD720948:AS720948 AD786484:AS786484 AD852020:AS85202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0 Z131126 Z196662 Z262198 Z327734 Z393270 Z458806 Z524342 Z589878 Z655414 Z720950 Z786486 Z852022 Z917558 Z983094 AB65590 AB131126 AB196662 AB262198 AB327734 AB393270 AB458806 AB524342 AB589878 AB655414 AB720950 AB786486 AB852022 AB917558 AB983094 Z8 AB8 AX65590 AX131126 AX196662 AX262198 AX327734 AX393270 AX458806 AX524342 AX589878 AX655414 AX720950 AX786486 AX852022 AX917558 AX983094 AZ65590 AZ131126 AZ196662 AZ262198 AZ327734 AZ393270 AZ458806 AZ524342 AZ589878 AZ655414 AZ720950 AZ786486 AZ852022 AZ917558 AZ983094 AX52:AX53 AX20 AZ8 AZ52:AZ53 AX8 AZ20 Z52:Z53 AB52:AB53"/>
    <dataValidation allowBlank="1" promptTitle="checkPeriodRange" sqref="W131127 W196663 W262199 W327735 W393271 W458807 W524343 W589879 W655415 W720951 W786487 W852023 W917559 W983095 AW57 AU12 BB12 AW65591 AW131127 AW196663 AW262199 AW327735 AW393271 AW458807 AW524343 AW589879 AW655415 AW720951 AW786487 AW852023 AW917559 AW983095 Y65591 Y57 W65591 Y131127 Y196663 Y262199 Y327735 Y393271 Y458807 Y524343 Y589879 Y655415 Y720951 Y786487 Y852023 Y917559 Y983095 AU57 Y12 BB57 W12 AW12 W57"/>
    <dataValidation type="textLength" operator="lessThanOrEqual" allowBlank="1" showInputMessage="1" showErrorMessage="1" errorTitle="Ошибка" error="Допускается ввод не более 900 символов!" sqref="BC65584:BC65591 BC131120:BC131127 BC196656:BC196663 BC262192:BC262199 BC327728:BC327735 BC393264:BC393271 BC458800:BC458807 BC524336:BC524343 BC589872:BC589879 BC655408:BC655415 BC720944:BC720951 BC786480:BC786487 BC852016:BC852023 BC917552:BC917559 BC983088:BC983095 AS8 T8:T12 AS52:AS53 T52:T57">
      <formula1>900</formula1>
    </dataValidation>
    <dataValidation allowBlank="1" showInputMessage="1" showErrorMessage="1" prompt="Для выбора выполните двойной щелчок левой клавиши мыши по соответствующей ячейке." sqref="AA65590 AA131126 AA196662 AA262198 AA327734 AA393270 AA458806 AA524342 AA589878 AA655414 AA720950 AA786486 AA852022 AA917558 AA983094 AC131126 AC458806 AC196662 AC262198 AC327734 AC393270 AC524342 AC589878 AC655414 AC720950 AC786486 AC852022 AC917558 AC983094 AC65590 AH52:AH54 AY8 AP52:AP53 AK52:AL54 AA8 AY65590 AY131126 AY196662 AY262198 AY327734 AY393270 AY458806 AY524342 AY589878 AY655414 AY720950 AY786486 AY852022 AY917558 AY983094 BA458806 BA196662 BA262198 BA327734 BA393270 BA524342 BA589878 BA655414 BA720950 BA786486 BA852022 BA917558 BA983094 BA65590 BA52:BA53 AC8:AD8 BA20 BA8 AY52:AY53 AK8:AL9 AD20 AG20:AH20 AK20:AL20 AP20 AY20 AH8:AH9 AP8 BA131126 AC52:AD53 AA52:AA53"/>
    <dataValidation type="decimal" allowBlank="1" showErrorMessage="1" errorTitle="Ошибка" error="Допускается ввод только действительных чисел!" sqref="AO52:AO54 AG8:AG11 AO8:AO9 AG52:AG56">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3:BB983093 V917557:BB917557 V852021:BB852021 V786485:BB786485 V720949:BB720949 V655413:BB655413 V589877:BB589877 V524341:BB524341 V458805:BB458805 V393269:BB393269 V327733:BB327733 V262197:BB262197 V196661:BB196661 V131125:BB131125 V65589:BB65589">
      <formula1>kind_of_cons</formula1>
    </dataValidation>
    <dataValidation allowBlank="1" sqref="S65592:BC65598 S983096:BC983102 S917560:BC917566 S852024:BC852030 S786488:BC786494 S720952:BC720958 S655416:BC655422 S589880:BC589886 S524344:BC524350 S458808:BC458814 S393272:BC393278 S327736:BC327742 S262200:BC262206 S196664:BC196670 S131128:BC13113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46B27-D74F-6A7B-7084-1683ACD9B0AE}"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62</v>
      </c>
      <c r="AE7" s="2321"/>
      <c r="AF7" s="2163" t="s">
        <v>62</v>
      </c>
      <c r="AG7" s="807"/>
      <c r="AH7" s="807"/>
      <c r="AI7" s="807"/>
      <c r="AJ7" s="807"/>
      <c r="AK7" s="807"/>
      <c r="AL7" s="807"/>
      <c r="AM7" s="807"/>
      <c r="AN7" s="2321"/>
      <c r="AO7" s="2163" t="s">
        <v>62</v>
      </c>
      <c r="AP7" s="2343"/>
      <c r="AQ7" s="2163" t="s">
        <v>62</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62</v>
      </c>
      <c r="AP15" s="2323"/>
      <c r="AQ15" s="2324" t="s">
        <v>62</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B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Сахалинской области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2320"/>
      <c r="AC28" s="2320"/>
      <c r="AD28" s="2320"/>
      <c r="AE28" s="2320"/>
      <c r="AF28" s="382"/>
      <c r="AG28" s="2320" t="str">
        <f>IF(TITLE_DATE_PR_CHANGE="",IF(TITLE_DATE_PR="","",TITLE_DATE_PR),TITLE_DATE_PR_CHANGE)</f>
        <v>45638</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2307"/>
      <c r="AC29" s="2307"/>
      <c r="AD29" s="2307"/>
      <c r="AE29" s="2307"/>
      <c r="AF29" s="382"/>
      <c r="AG29" s="2307" t="str">
        <f>IF(TITLE_NUMBER_PR_CHANGE="",IF(TITLE_NUMBER_PR="","",TITLE_NUMBER_PR),TITLE_NUMBER_PR_CHANGE)</f>
        <v>1-3.25-1020/24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2320"/>
      <c r="AC32" s="2320"/>
      <c r="AD32" s="2320"/>
      <c r="AE32" s="2320"/>
      <c r="AF32" s="382"/>
      <c r="AG32" s="2320" t="str">
        <f>IF(TITLE_DATE_PR_CHANGE="",IF(TITLE_DATE_PR="","",TITLE_DATE_PR),TITLE_DATE_PR_CHANGE)</f>
        <v>45638</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2307"/>
      <c r="AC33" s="2307"/>
      <c r="AD33" s="2307"/>
      <c r="AE33" s="2307"/>
      <c r="AF33" s="382"/>
      <c r="AG33" s="2307" t="str">
        <f>IF(TITLE_NUMBER_PR_CHANGE="",IF(TITLE_NUMBER_PR="","",TITLE_NUMBER_PR),TITLE_NUMBER_PR_CHANGE)</f>
        <v>1-3.25-1020/24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47"/>
      <c r="X37" s="2347"/>
      <c r="Y37" s="2347"/>
      <c r="Z37" s="2347"/>
      <c r="AA37" s="2347"/>
      <c r="AB37" s="2347"/>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customHeight="1" ht="19.95">
      <c r="Q38" s="432"/>
      <c r="R38" s="432"/>
      <c r="S38" s="2329"/>
      <c r="T38" s="2265"/>
      <c r="U38" s="1087"/>
      <c r="V38" s="2422" t="s">
        <v>536</v>
      </c>
      <c r="W38" s="2421" t="s">
        <v>537</v>
      </c>
      <c r="X38" s="2421"/>
      <c r="Y38" s="2421"/>
      <c r="Z38" s="2421" t="s">
        <v>538</v>
      </c>
      <c r="AA38" s="2421"/>
      <c r="AB38" s="2421"/>
      <c r="AC38" s="2350" t="s">
        <v>437</v>
      </c>
      <c r="AD38" s="2369"/>
      <c r="AE38" s="2370"/>
      <c r="AF38" s="2334"/>
      <c r="AG38" s="2422" t="s">
        <v>536</v>
      </c>
      <c r="AH38" s="2421" t="s">
        <v>537</v>
      </c>
      <c r="AI38" s="2421"/>
      <c r="AJ38" s="2421"/>
      <c r="AK38" s="2421" t="s">
        <v>538</v>
      </c>
      <c r="AL38" s="2421"/>
      <c r="AM38" s="2421"/>
      <c r="AN38" s="2350" t="s">
        <v>437</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542</v>
      </c>
      <c r="Y40" s="2039" t="s">
        <v>543</v>
      </c>
      <c r="Z40" s="2421"/>
      <c r="AA40" s="2039" t="s">
        <v>544</v>
      </c>
      <c r="AB40" s="2039" t="s">
        <v>545</v>
      </c>
      <c r="AC40" s="1545" t="s">
        <v>447</v>
      </c>
      <c r="AD40" s="2326" t="s">
        <v>448</v>
      </c>
      <c r="AE40" s="2327"/>
      <c r="AF40" s="2335"/>
      <c r="AG40" s="2422"/>
      <c r="AH40" s="2421"/>
      <c r="AI40" s="2039" t="s">
        <v>542</v>
      </c>
      <c r="AJ40" s="2039" t="s">
        <v>543</v>
      </c>
      <c r="AK40" s="2421"/>
      <c r="AL40" s="2039" t="s">
        <v>544</v>
      </c>
      <c r="AM40" s="2039" t="s">
        <v>545</v>
      </c>
      <c r="AN40" s="1545" t="s">
        <v>447</v>
      </c>
      <c r="AO40" s="2326" t="s">
        <v>448</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546</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546</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249</v>
      </c>
      <c r="B47" s="1419" t="s">
        <v>250</v>
      </c>
      <c r="C47" s="1419" t="s">
        <v>251</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62</v>
      </c>
      <c r="AE47" s="2323"/>
      <c r="AF47" s="2324" t="s">
        <v>62</v>
      </c>
      <c r="AG47" s="807"/>
      <c r="AH47" s="807"/>
      <c r="AI47" s="807"/>
      <c r="AJ47" s="807"/>
      <c r="AK47" s="807"/>
      <c r="AL47" s="807"/>
      <c r="AM47" s="807"/>
      <c r="AN47" s="2321"/>
      <c r="AO47" s="2163" t="s">
        <v>62</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546</v>
      </c>
      <c r="E49" s="2315"/>
      <c r="F49" s="2315"/>
      <c r="G49" s="2315"/>
      <c r="H49" s="2315"/>
      <c r="I49" s="2342"/>
      <c r="J49" s="2312"/>
      <c r="K49" s="1419"/>
      <c r="L49" s="1420"/>
      <c r="P49" s="2313"/>
      <c r="Q49" s="2313"/>
      <c r="R49" s="412"/>
      <c r="S49" s="1334"/>
      <c r="T49" s="343" t="s">
        <v>486</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546</v>
      </c>
      <c r="E50" s="2315"/>
      <c r="F50" s="2315"/>
      <c r="G50" s="2315"/>
      <c r="H50" s="2315"/>
      <c r="I50" s="2312"/>
      <c r="J50" s="1419"/>
      <c r="K50" s="1419"/>
      <c r="L50" s="1420"/>
      <c r="P50" s="2313"/>
      <c r="Q50" s="1537"/>
      <c r="R50" s="412"/>
      <c r="S50" s="1334"/>
      <c r="T50" s="421" t="s">
        <v>415</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546</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279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280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281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3844C-8142-E40F-1A12-23FACC4CB44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4.140625" hidden="1" customWidth="1"/>
    <col min="10" max="10" style="2849" width="9.8515625" hidden="1" customWidth="1"/>
    <col min="11" max="11" style="2849" width="14.7109375" hidden="1" customWidth="1"/>
    <col min="12" max="12" style="3642" width="19.140625" hidden="1" customWidth="1"/>
    <col min="13" max="14" style="2792" width="12.28125" hidden="1" customWidth="1"/>
    <col min="15" max="15" style="2792" width="23.421875" hidden="1" customWidth="1"/>
    <col min="16" max="16" style="3643" width="3.00390625" customWidth="1"/>
    <col min="17" max="18" style="3640" width="3.00390625" customWidth="1"/>
    <col min="19" max="19" style="3644"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50"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400</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401</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483</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484</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409</v>
      </c>
      <c r="P6" s="2313"/>
      <c r="Q6" s="2313">
        <v>1</v>
      </c>
      <c r="R6" s="413"/>
      <c r="S6" s="1549">
        <f>$J6</f>
      </c>
      <c r="T6" s="342" t="s">
        <v>410</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485</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62</v>
      </c>
      <c r="AE7" s="2321"/>
      <c r="AF7" s="2163" t="s">
        <v>62</v>
      </c>
      <c r="AG7" s="807"/>
      <c r="AH7" s="807"/>
      <c r="AI7" s="807"/>
      <c r="AJ7" s="807"/>
      <c r="AK7" s="807"/>
      <c r="AL7" s="807"/>
      <c r="AM7" s="1313"/>
      <c r="AN7" s="2321"/>
      <c r="AO7" s="2163" t="s">
        <v>62</v>
      </c>
      <c r="AP7" s="2343"/>
      <c r="AQ7" s="2163" t="s">
        <v>62</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486</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487</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415</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488</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50"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279</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50"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280</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62</v>
      </c>
      <c r="AP15" s="2323"/>
      <c r="AQ15" s="2324" t="s">
        <v>62</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9" customFormat="1" customHeight="1" ht="22.5" hidden="1">
      <c r="L18" s="1534"/>
      <c r="M18" s="1418"/>
      <c r="N18" s="1418"/>
      <c r="O18" s="1423" t="s">
        <v>418</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9"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9" customFormat="1" customHeight="1" ht="12" hidden="1">
      <c r="L20" s="1534"/>
      <c r="M20" s="1418"/>
      <c r="N20" s="1418"/>
      <c r="O20" s="1420" t="s">
        <v>419</v>
      </c>
      <c r="P20" s="1418"/>
      <c r="Q20" s="1498"/>
      <c r="R20" s="1498"/>
      <c r="S20" s="785"/>
      <c r="T20" s="1216" t="s">
        <v>420</v>
      </c>
      <c r="W20" s="1422"/>
      <c r="X20" s="1422"/>
      <c r="Y20" s="1422"/>
      <c r="Z20" s="1422"/>
      <c r="AA20" s="1422"/>
      <c r="AD20" s="242" t="s">
        <v>421</v>
      </c>
      <c r="AF20" s="242" t="s">
        <v>422</v>
      </c>
      <c r="AG20" s="1216" t="s">
        <v>420</v>
      </c>
      <c r="AH20" s="1422"/>
      <c r="AI20" s="1422"/>
      <c r="AJ20" s="1422"/>
      <c r="AK20" s="1422"/>
      <c r="AL20" s="1422"/>
      <c r="AO20" s="242" t="s">
        <v>423</v>
      </c>
      <c r="AQ20" s="242" t="s">
        <v>422</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Муниципальное унитарное предприятие "Невельские коммунальные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3"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энергетическая комиссия Сахалинской области </v>
      </c>
      <c r="W27" s="2307"/>
      <c r="X27" s="2307"/>
      <c r="Y27" s="2307"/>
      <c r="Z27" s="2307"/>
      <c r="AA27" s="2307"/>
      <c r="AB27" s="2307"/>
      <c r="AC27" s="2307"/>
      <c r="AD27" s="2307"/>
      <c r="AE27" s="2307"/>
      <c r="AF27" s="382"/>
      <c r="AG27" s="2307" t="str">
        <f>IF(TITLE_NAME_OR_PR_CHANGE="",IF(TITLE_NAME_OR_PR="","",TITLE_NAME_OR_PR),TITLE_NAME_OR_PR_CHANGE)</f>
        <v>Региональная энергетическая комиссия Сахалинской области </v>
      </c>
      <c r="AH27" s="2307"/>
      <c r="AI27" s="2307"/>
      <c r="AJ27" s="2307"/>
      <c r="AK27" s="2307"/>
      <c r="AL27" s="2307"/>
      <c r="AM27" s="2307"/>
      <c r="AN27" s="2307"/>
      <c r="AO27" s="2307"/>
      <c r="AP27" s="2307"/>
      <c r="AQ27" s="382"/>
      <c r="AR27" s="382"/>
      <c r="AS27" s="336"/>
      <c r="AT27" s="424"/>
      <c r="AU27" s="424"/>
      <c r="AV27" s="424"/>
      <c r="AW27" s="424"/>
      <c r="AX27" s="424"/>
      <c r="AY27" s="474">
        <v>0</v>
      </c>
    </row>
    <row s="2973" customFormat="1" customHeight="1" ht="18.75">
      <c r="A28" s="1424"/>
      <c r="B28" s="1424"/>
      <c r="C28" s="1424"/>
      <c r="D28" s="1424"/>
      <c r="E28" s="1424"/>
      <c r="F28" s="1424"/>
      <c r="G28" s="1424"/>
      <c r="H28" s="1424"/>
      <c r="I28" s="1424"/>
      <c r="J28" s="1424"/>
      <c r="K28" s="1424"/>
      <c r="L28" s="1425"/>
      <c r="M28" s="1424"/>
      <c r="N28" s="1424"/>
      <c r="O28" s="1424"/>
      <c r="S28" s="2306" t="s">
        <v>424</v>
      </c>
      <c r="T28" s="2306"/>
      <c r="U28" s="1428"/>
      <c r="V28" s="2320" t="str">
        <f>IF(TITLE_DATE_PR_CHANGE="",IF(TITLE_DATE_PR="","",TITLE_DATE_PR),TITLE_DATE_PR_CHANGE)</f>
        <v>45638</v>
      </c>
      <c r="W28" s="2320"/>
      <c r="X28" s="2320"/>
      <c r="Y28" s="2320"/>
      <c r="Z28" s="2320"/>
      <c r="AA28" s="2320"/>
      <c r="AB28" s="2320"/>
      <c r="AC28" s="2320"/>
      <c r="AD28" s="2320"/>
      <c r="AE28" s="2320"/>
      <c r="AF28" s="382"/>
      <c r="AG28" s="2320" t="str">
        <f>IF(TITLE_DATE_PR_CHANGE="",IF(TITLE_DATE_PR="","",TITLE_DATE_PR),TITLE_DATE_PR_CHANGE)</f>
        <v>45638</v>
      </c>
      <c r="AH28" s="2320"/>
      <c r="AI28" s="2320"/>
      <c r="AJ28" s="2320"/>
      <c r="AK28" s="2320"/>
      <c r="AL28" s="2320"/>
      <c r="AM28" s="2320"/>
      <c r="AN28" s="2320"/>
      <c r="AO28" s="2320"/>
      <c r="AP28" s="2320"/>
      <c r="AQ28" s="382"/>
      <c r="AR28" s="382"/>
      <c r="AS28" s="336"/>
      <c r="AT28" s="424"/>
      <c r="AU28" s="424"/>
      <c r="AV28" s="424"/>
      <c r="AW28" s="424"/>
      <c r="AX28" s="424"/>
      <c r="AY28" s="474">
        <v>0</v>
      </c>
    </row>
    <row s="2973" customFormat="1" customHeight="1" ht="18.75">
      <c r="A29" s="1424"/>
      <c r="B29" s="1424"/>
      <c r="C29" s="1424"/>
      <c r="D29" s="1424"/>
      <c r="E29" s="1424"/>
      <c r="F29" s="1424"/>
      <c r="G29" s="1424"/>
      <c r="H29" s="1424"/>
      <c r="I29" s="1424"/>
      <c r="J29" s="1424"/>
      <c r="K29" s="1424"/>
      <c r="L29" s="1425"/>
      <c r="M29" s="1424"/>
      <c r="N29" s="1424"/>
      <c r="O29" s="1424"/>
      <c r="S29" s="2306" t="s">
        <v>425</v>
      </c>
      <c r="T29" s="2306"/>
      <c r="U29" s="1428"/>
      <c r="V29" s="2307" t="str">
        <f>IF(TITLE_NUMBER_PR_CHANGE="",IF(TITLE_NUMBER_PR="","",TITLE_NUMBER_PR),TITLE_NUMBER_PR_CHANGE)</f>
        <v>1-3.25-1020/24</v>
      </c>
      <c r="W29" s="2307"/>
      <c r="X29" s="2307"/>
      <c r="Y29" s="2307"/>
      <c r="Z29" s="2307"/>
      <c r="AA29" s="2307"/>
      <c r="AB29" s="2307"/>
      <c r="AC29" s="2307"/>
      <c r="AD29" s="2307"/>
      <c r="AE29" s="2307"/>
      <c r="AF29" s="382"/>
      <c r="AG29" s="2307" t="str">
        <f>IF(TITLE_NUMBER_PR_CHANGE="",IF(TITLE_NUMBER_PR="","",TITLE_NUMBER_PR),TITLE_NUMBER_PR_CHANGE)</f>
        <v>1-3.25-1020/24</v>
      </c>
      <c r="AH29" s="2307"/>
      <c r="AI29" s="2307"/>
      <c r="AJ29" s="2307"/>
      <c r="AK29" s="2307"/>
      <c r="AL29" s="2307"/>
      <c r="AM29" s="2307"/>
      <c r="AN29" s="2307"/>
      <c r="AO29" s="2307"/>
      <c r="AP29" s="2307"/>
      <c r="AQ29" s="382"/>
      <c r="AR29" s="382"/>
      <c r="AS29" s="336"/>
      <c r="AT29" s="424"/>
      <c r="AU29" s="424"/>
      <c r="AV29" s="424"/>
      <c r="AW29" s="424"/>
      <c r="AX29" s="424"/>
      <c r="AY29" s="474">
        <v>0</v>
      </c>
    </row>
    <row s="2973"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0" s="2307"/>
      <c r="X30" s="2307"/>
      <c r="Y30" s="2307"/>
      <c r="Z30" s="2307"/>
      <c r="AA30" s="2307"/>
      <c r="AB30" s="2307"/>
      <c r="AC30" s="2307"/>
      <c r="AD30" s="2307"/>
      <c r="AE30" s="2307"/>
      <c r="AF30" s="382"/>
      <c r="AG30"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3" customFormat="1" customHeight="1" ht="18.75" hidden="1">
      <c r="A32" s="1424"/>
      <c r="B32" s="1424"/>
      <c r="C32" s="1424"/>
      <c r="D32" s="1424"/>
      <c r="E32" s="1424"/>
      <c r="F32" s="1424"/>
      <c r="G32" s="1424"/>
      <c r="H32" s="1424"/>
      <c r="I32" s="1424"/>
      <c r="J32" s="1424"/>
      <c r="K32" s="1424"/>
      <c r="L32" s="1425"/>
      <c r="M32" s="1424"/>
      <c r="N32" s="1424"/>
      <c r="O32" s="1424"/>
      <c r="S32" s="2306" t="s">
        <v>426</v>
      </c>
      <c r="T32" s="2306"/>
      <c r="U32" s="1428"/>
      <c r="V32" s="2320" t="str">
        <f>IF(TITLE_DATE_PR_CHANGE="",IF(TITLE_DATE_PR="","",TITLE_DATE_PR),TITLE_DATE_PR_CHANGE)</f>
        <v>45638</v>
      </c>
      <c r="W32" s="2320"/>
      <c r="X32" s="2320"/>
      <c r="Y32" s="2320"/>
      <c r="Z32" s="2320"/>
      <c r="AA32" s="2320"/>
      <c r="AB32" s="2320"/>
      <c r="AC32" s="2320"/>
      <c r="AD32" s="2320"/>
      <c r="AE32" s="2320"/>
      <c r="AF32" s="382"/>
      <c r="AG32" s="2320" t="str">
        <f>IF(TITLE_DATE_PR_CHANGE="",IF(TITLE_DATE_PR="","",TITLE_DATE_PR),TITLE_DATE_PR_CHANGE)</f>
        <v>45638</v>
      </c>
      <c r="AH32" s="2320"/>
      <c r="AI32" s="2320"/>
      <c r="AJ32" s="2320"/>
      <c r="AK32" s="2320"/>
      <c r="AL32" s="2320"/>
      <c r="AM32" s="2320"/>
      <c r="AN32" s="2320"/>
      <c r="AO32" s="2320"/>
      <c r="AP32" s="2320"/>
      <c r="AQ32" s="382"/>
      <c r="AR32" s="382"/>
      <c r="AS32" s="336"/>
      <c r="AT32" s="424"/>
      <c r="AU32" s="424"/>
      <c r="AV32" s="424"/>
      <c r="AW32" s="424"/>
      <c r="AX32" s="424"/>
      <c r="AY32" s="474">
        <v>0</v>
      </c>
    </row>
    <row s="2973" customFormat="1" customHeight="1" ht="18.75" hidden="1">
      <c r="A33" s="1424"/>
      <c r="B33" s="1424"/>
      <c r="C33" s="1424"/>
      <c r="D33" s="1424"/>
      <c r="E33" s="1424"/>
      <c r="F33" s="1424"/>
      <c r="G33" s="1424"/>
      <c r="H33" s="1424"/>
      <c r="I33" s="1424"/>
      <c r="J33" s="1424"/>
      <c r="K33" s="1424"/>
      <c r="L33" s="1425"/>
      <c r="M33" s="1424"/>
      <c r="N33" s="1424"/>
      <c r="O33" s="1424"/>
      <c r="S33" s="2306" t="s">
        <v>427</v>
      </c>
      <c r="T33" s="2306"/>
      <c r="U33" s="1428"/>
      <c r="V33" s="2307" t="str">
        <f>IF(TITLE_NUMBER_PR_CHANGE="",IF(TITLE_NUMBER_PR="","",TITLE_NUMBER_PR),TITLE_NUMBER_PR_CHANGE)</f>
        <v>1-3.25-1020/24</v>
      </c>
      <c r="W33" s="2307"/>
      <c r="X33" s="2307"/>
      <c r="Y33" s="2307"/>
      <c r="Z33" s="2307"/>
      <c r="AA33" s="2307"/>
      <c r="AB33" s="2307"/>
      <c r="AC33" s="2307"/>
      <c r="AD33" s="2307"/>
      <c r="AE33" s="2307"/>
      <c r="AF33" s="382"/>
      <c r="AG33" s="2307" t="str">
        <f>IF(TITLE_NUMBER_PR_CHANGE="",IF(TITLE_NUMBER_PR="","",TITLE_NUMBER_PR),TITLE_NUMBER_PR_CHANGE)</f>
        <v>1-3.25-1020/24</v>
      </c>
      <c r="AH33" s="2307"/>
      <c r="AI33" s="2307"/>
      <c r="AJ33" s="2307"/>
      <c r="AK33" s="2307"/>
      <c r="AL33" s="2307"/>
      <c r="AM33" s="2307"/>
      <c r="AN33" s="2307"/>
      <c r="AO33" s="2307"/>
      <c r="AP33" s="2307"/>
      <c r="AQ33" s="382"/>
      <c r="AR33" s="382"/>
      <c r="AS33" s="336"/>
      <c r="AT33" s="424"/>
      <c r="AU33" s="424"/>
      <c r="AV33" s="424"/>
      <c r="AW33" s="424"/>
      <c r="AX33" s="424"/>
      <c r="AY33" s="474">
        <v>0</v>
      </c>
    </row>
    <row s="2973"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428</v>
      </c>
      <c r="AG34" s="382"/>
      <c r="AH34" s="1691"/>
      <c r="AI34" s="1691"/>
      <c r="AJ34" s="1691"/>
      <c r="AK34" s="1691"/>
      <c r="AL34" s="1691"/>
      <c r="AM34" s="382"/>
      <c r="AN34" s="382"/>
      <c r="AO34" s="382"/>
      <c r="AP34" s="382"/>
      <c r="AQ34" s="334" t="s">
        <v>428</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303</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304</v>
      </c>
      <c r="AY36" s="1211">
        <v>14</v>
      </c>
    </row>
    <row customHeight="1" ht="14.699999999999998">
      <c r="Q37" s="432"/>
      <c r="R37" s="432"/>
      <c r="S37" s="2329" t="s">
        <v>89</v>
      </c>
      <c r="T37" s="2265" t="s">
        <v>429</v>
      </c>
      <c r="U37" s="357"/>
      <c r="V37" s="2330" t="s">
        <v>430</v>
      </c>
      <c r="W37" s="2331"/>
      <c r="X37" s="2331"/>
      <c r="Y37" s="2331"/>
      <c r="Z37" s="2331"/>
      <c r="AA37" s="2331"/>
      <c r="AB37" s="2331"/>
      <c r="AC37" s="2331"/>
      <c r="AD37" s="2331"/>
      <c r="AE37" s="2332"/>
      <c r="AF37" s="2333" t="s">
        <v>431</v>
      </c>
      <c r="AG37" s="2330" t="s">
        <v>430</v>
      </c>
      <c r="AH37" s="2331"/>
      <c r="AI37" s="2331"/>
      <c r="AJ37" s="2331"/>
      <c r="AK37" s="2331"/>
      <c r="AL37" s="2331"/>
      <c r="AM37" s="2331"/>
      <c r="AN37" s="2331"/>
      <c r="AO37" s="2331"/>
      <c r="AP37" s="2332"/>
      <c r="AQ37" s="2333" t="s">
        <v>432</v>
      </c>
      <c r="AR37" s="2336" t="s">
        <v>433</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437</v>
      </c>
      <c r="AD38" s="2369"/>
      <c r="AE38" s="2370"/>
      <c r="AF38" s="2334"/>
      <c r="AG38" s="2422" t="s">
        <v>536</v>
      </c>
      <c r="AH38" s="2421" t="s">
        <v>537</v>
      </c>
      <c r="AI38" s="2421"/>
      <c r="AJ38" s="2421"/>
      <c r="AK38" s="2421" t="s">
        <v>538</v>
      </c>
      <c r="AL38" s="2421"/>
      <c r="AM38" s="2421"/>
      <c r="AN38" s="2350" t="s">
        <v>437</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135</v>
      </c>
      <c r="C40" s="1426" t="s">
        <v>136</v>
      </c>
      <c r="D40" s="1426" t="s">
        <v>137</v>
      </c>
      <c r="E40" s="1420" t="s">
        <v>438</v>
      </c>
      <c r="F40" s="1420" t="s">
        <v>439</v>
      </c>
      <c r="G40" s="1420" t="s">
        <v>440</v>
      </c>
      <c r="H40" s="1420"/>
      <c r="I40" s="1420" t="s">
        <v>490</v>
      </c>
      <c r="J40" s="1420" t="s">
        <v>443</v>
      </c>
      <c r="K40" s="1420" t="s">
        <v>491</v>
      </c>
      <c r="L40" s="1420" t="s">
        <v>419</v>
      </c>
      <c r="Q40" s="432"/>
      <c r="R40" s="432"/>
      <c r="S40" s="2329"/>
      <c r="T40" s="2265"/>
      <c r="U40" s="358"/>
      <c r="V40" s="2422"/>
      <c r="W40" s="2421"/>
      <c r="X40" s="2039" t="s">
        <v>542</v>
      </c>
      <c r="Y40" s="2039" t="s">
        <v>543</v>
      </c>
      <c r="Z40" s="2421"/>
      <c r="AA40" s="2039" t="s">
        <v>544</v>
      </c>
      <c r="AB40" s="2039" t="s">
        <v>545</v>
      </c>
      <c r="AC40" s="1545" t="s">
        <v>447</v>
      </c>
      <c r="AD40" s="2326" t="s">
        <v>448</v>
      </c>
      <c r="AE40" s="2327"/>
      <c r="AF40" s="2335"/>
      <c r="AG40" s="2422"/>
      <c r="AH40" s="2421"/>
      <c r="AI40" s="2039" t="s">
        <v>542</v>
      </c>
      <c r="AJ40" s="2039" t="s">
        <v>543</v>
      </c>
      <c r="AK40" s="2421"/>
      <c r="AL40" s="2039" t="s">
        <v>544</v>
      </c>
      <c r="AM40" s="2039" t="s">
        <v>545</v>
      </c>
      <c r="AN40" s="1545" t="s">
        <v>447</v>
      </c>
      <c r="AO40" s="2326" t="s">
        <v>448</v>
      </c>
      <c r="AP40" s="2327"/>
      <c r="AQ40" s="2335"/>
      <c r="AR40" s="2338"/>
      <c r="AS40" s="2183"/>
      <c r="AY40" s="1211">
        <v>59</v>
      </c>
    </row>
    <row s="3404"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110</v>
      </c>
      <c r="T41" s="1311" t="s">
        <v>111</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400</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401</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547</v>
      </c>
      <c r="E45" s="2315"/>
      <c r="F45" s="2315"/>
      <c r="G45" s="2315"/>
      <c r="H45" s="2315"/>
      <c r="I45" s="2312" t="str">
        <f>S44&amp;".1"</f>
        <v>...1</v>
      </c>
      <c r="J45" s="1419"/>
      <c r="K45" s="1419"/>
      <c r="L45" s="1420"/>
      <c r="P45" s="2313">
        <v>1</v>
      </c>
      <c r="Q45" s="1537"/>
      <c r="R45" s="412"/>
      <c r="S45" s="1549" t="str">
        <f>$I45</f>
        <v>...1</v>
      </c>
      <c r="T45" s="341" t="s">
        <v>483</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484</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547</v>
      </c>
      <c r="E46" s="2315"/>
      <c r="F46" s="2315"/>
      <c r="G46" s="2315"/>
      <c r="H46" s="2315"/>
      <c r="I46" s="2342"/>
      <c r="J46" s="2312" t="str">
        <f>I45&amp;".1"</f>
        <v>...1.1</v>
      </c>
      <c r="K46" s="1419"/>
      <c r="L46" s="1420" t="s">
        <v>409</v>
      </c>
      <c r="P46" s="2313"/>
      <c r="Q46" s="2313">
        <v>1</v>
      </c>
      <c r="R46" s="413"/>
      <c r="S46" s="1549" t="str">
        <f>$J46</f>
        <v>...1.1</v>
      </c>
      <c r="T46" s="342" t="s">
        <v>410</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485</v>
      </c>
      <c r="AU46" s="556"/>
      <c r="AV46" s="556" t="str">
        <f>IF(T46="","",T46)</f>
        <v>Группа потребителей</v>
      </c>
      <c r="AW46" s="556"/>
      <c r="AX46" s="556"/>
      <c r="AY46" s="1211">
        <v>23</v>
      </c>
    </row>
    <row customHeight="1" ht="24">
      <c r="A47" s="1419" t="s">
        <v>254</v>
      </c>
      <c r="B47" s="1419" t="s">
        <v>255</v>
      </c>
      <c r="C47" s="1419" t="s">
        <v>256</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62</v>
      </c>
      <c r="AE47" s="2323"/>
      <c r="AF47" s="2324" t="s">
        <v>62</v>
      </c>
      <c r="AG47" s="807"/>
      <c r="AH47" s="807"/>
      <c r="AI47" s="807"/>
      <c r="AJ47" s="807"/>
      <c r="AK47" s="807"/>
      <c r="AL47" s="807"/>
      <c r="AM47" s="1313"/>
      <c r="AN47" s="2321"/>
      <c r="AO47" s="2163" t="s">
        <v>62</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547</v>
      </c>
      <c r="E49" s="2315"/>
      <c r="F49" s="2315"/>
      <c r="G49" s="2315"/>
      <c r="H49" s="2315"/>
      <c r="I49" s="2342"/>
      <c r="J49" s="2312"/>
      <c r="K49" s="1419"/>
      <c r="L49" s="1420"/>
      <c r="P49" s="2313"/>
      <c r="Q49" s="2313"/>
      <c r="R49" s="412"/>
      <c r="S49" s="1334"/>
      <c r="T49" s="343" t="s">
        <v>486</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487</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547</v>
      </c>
      <c r="E50" s="2315"/>
      <c r="F50" s="2315"/>
      <c r="G50" s="2315"/>
      <c r="H50" s="2315"/>
      <c r="I50" s="2312"/>
      <c r="J50" s="1419"/>
      <c r="K50" s="1419"/>
      <c r="L50" s="1420"/>
      <c r="P50" s="2313"/>
      <c r="Q50" s="1537"/>
      <c r="R50" s="412"/>
      <c r="S50" s="1334"/>
      <c r="T50" s="421" t="s">
        <v>415</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547</v>
      </c>
      <c r="E51" s="2315"/>
      <c r="F51" s="2315"/>
      <c r="G51" s="2315"/>
      <c r="H51" s="2314"/>
      <c r="I51" s="1419"/>
      <c r="J51" s="1419"/>
      <c r="K51" s="1419"/>
      <c r="L51" s="1420"/>
      <c r="M51" s="1421"/>
      <c r="N51" s="1421"/>
      <c r="O51" s="593"/>
      <c r="P51" s="416"/>
      <c r="Q51" s="431"/>
      <c r="R51" s="411"/>
      <c r="S51" s="1334"/>
      <c r="T51" s="428" t="s">
        <v>488</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50"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279</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50"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280</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50"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281</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83</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42551D-BCAA-49CD-DBF1-C0721EB797B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9" width="11.57421875" hidden="1" customWidth="1"/>
    <col min="2" max="2" style="2849" width="11.00390625" hidden="1" customWidth="1"/>
    <col min="3" max="3" style="2849" width="10.57421875" hidden="1"/>
    <col min="4" max="4" style="2849" width="12.8515625" hidden="1" customWidth="1"/>
    <col min="5" max="5" style="2849" width="10.00390625" hidden="1" customWidth="1"/>
    <col min="6" max="6" style="2849" width="8.7109375" hidden="1" customWidth="1"/>
    <col min="7" max="7" style="2849" width="7.57421875" hidden="1" customWidth="1"/>
    <col min="8" max="8" style="2849" width="11.421875" hidden="1" customWidth="1"/>
    <col min="9" max="9" style="2849" width="12.00390625" hidden="1" customWidth="1"/>
    <col min="10" max="10" style="2849" width="9.8515625" hidden="1" customWidth="1"/>
    <col min="11" max="11" style="2849" width="11.421875" hidden="1" customWidth="1"/>
    <col min="12" max="12" style="3642" width="19.140625" hidden="1" customWidth="1"/>
    <col min="13" max="14" style="2792" width="12.28125" hidden="1" customWidth="1"/>
    <col min="15" max="15" style="2792" width="23.421875" hidden="1" customWidth="1"/>
    <col min="16" max="16" style="2792" width="3.7109375" hidden="1" customWidth="1"/>
    <col min="17" max="17" style="3564" width="3.7109375" hidden="1" customWidth="1"/>
    <col min="18" max="18" style="3640" width="3.00390625" customWidth="1"/>
    <col min="19" max="19" style="3644"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50"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400</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401</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50"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405</v>
      </c>
      <c r="BE5" s="556"/>
      <c r="BF5" s="556" t="str">
        <f>IF(T5="","",T5)</f>
        <v/>
      </c>
      <c r="BG5" s="556"/>
      <c r="BH5" s="556"/>
      <c r="BI5" s="567">
        <v>0</v>
      </c>
    </row>
    <row s="2850" customFormat="1" customHeight="1" ht="14.25" hidden="1">
      <c r="A6" s="1399"/>
      <c r="B6" s="1399"/>
      <c r="C6" s="1399"/>
      <c r="D6" s="1399"/>
      <c r="E6" s="2315"/>
      <c r="F6" s="2315"/>
      <c r="G6" s="2315"/>
      <c r="H6" s="2315"/>
      <c r="I6" s="2312" t="str">
        <f>S5&amp;".1"</f>
        <v>.1</v>
      </c>
      <c r="J6" s="1399"/>
      <c r="K6" s="1399"/>
      <c r="L6" s="1402" t="s">
        <v>406</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50"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62</v>
      </c>
      <c r="AB8" s="1790"/>
      <c r="AC8" s="1525" t="s">
        <v>62</v>
      </c>
      <c r="AD8" s="2241" t="s">
        <v>62</v>
      </c>
      <c r="AE8" s="2382"/>
      <c r="AF8" s="2261">
        <v>1</v>
      </c>
      <c r="AG8" s="2419"/>
      <c r="AH8" s="2163" t="s">
        <v>62</v>
      </c>
      <c r="AI8" s="2382"/>
      <c r="AJ8" s="2261">
        <v>1</v>
      </c>
      <c r="AK8" s="2383" t="s">
        <v>28</v>
      </c>
      <c r="AL8" s="2163" t="s">
        <v>62</v>
      </c>
      <c r="AM8" s="2248"/>
      <c r="AN8" s="2261">
        <v>1</v>
      </c>
      <c r="AO8" s="2413"/>
      <c r="AP8" s="2414" t="s">
        <v>62</v>
      </c>
      <c r="AQ8" s="367"/>
      <c r="AR8" s="1542">
        <v>1</v>
      </c>
      <c r="AS8" s="1548" t="s">
        <v>28</v>
      </c>
      <c r="AT8" s="807"/>
      <c r="AU8" s="1313"/>
      <c r="AV8" s="807"/>
      <c r="AW8" s="1313"/>
      <c r="AX8" s="1790"/>
      <c r="AY8" s="1525" t="s">
        <v>62</v>
      </c>
      <c r="AZ8" s="1790"/>
      <c r="BA8" s="1525" t="s">
        <v>62</v>
      </c>
      <c r="BB8" s="1404"/>
      <c r="BC8" s="2309" t="s">
        <v>501</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502</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503</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504</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505</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468</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50"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50"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50"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50"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279</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50"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280</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62</v>
      </c>
      <c r="AZ20" s="1792"/>
      <c r="BA20" s="1541" t="s">
        <v>62</v>
      </c>
      <c r="BI20" s="1211">
        <v>0</v>
      </c>
    </row>
    <row customHeight="1" ht="14.25" hidden="1">
      <c r="BD21" s="552"/>
      <c r="BE21" s="552"/>
      <c r="BF21" s="552"/>
      <c r="BG21" s="552"/>
      <c r="BH21" s="552"/>
      <c r="BI21" s="1211">
        <v>0</v>
      </c>
    </row>
    <row customHeight="1" ht="14.25" hidden="1">
      <c r="O22" s="1423" t="s">
        <v>418</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4" customFormat="1" customHeight="1" ht="14.25" hidden="1">
      <c r="M24" s="1564"/>
      <c r="N24" s="1564"/>
      <c r="O24" s="1565" t="s">
        <v>419</v>
      </c>
      <c r="P24" s="1564"/>
      <c r="Q24" s="1566"/>
      <c r="R24" s="1566"/>
      <c r="AA24" s="1563" t="s">
        <v>421</v>
      </c>
      <c r="AC24" s="1563" t="s">
        <v>422</v>
      </c>
      <c r="AD24" s="1563" t="s">
        <v>469</v>
      </c>
      <c r="AH24" s="1563" t="s">
        <v>469</v>
      </c>
      <c r="AK24" s="1563" t="s">
        <v>506</v>
      </c>
      <c r="AL24" s="1563" t="s">
        <v>469</v>
      </c>
      <c r="AP24" s="1563" t="s">
        <v>469</v>
      </c>
      <c r="AY24" s="1563" t="s">
        <v>421</v>
      </c>
      <c r="BA24" s="1563" t="s">
        <v>422</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Муниципальное унитарное предприятие "Невельские коммунальные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3"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энергетическая комиссия Сахалинской области </v>
      </c>
      <c r="W31" s="2307"/>
      <c r="X31" s="2307"/>
      <c r="Y31" s="2307"/>
      <c r="Z31" s="2307"/>
      <c r="AA31" s="2307"/>
      <c r="AB31" s="2307"/>
      <c r="AC31" s="382"/>
      <c r="AD31" s="2307" t="str">
        <f>IF(TITLE_NAME_OR_PR_CHANGE="",IF(TITLE_NAME_OR_PR="","",TITLE_NAME_OR_PR),TITLE_NAME_OR_PR_CHANGE)</f>
        <v>Региональная энергетическая комиссия Сахалинской области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3" customFormat="1" customHeight="1" ht="18.75">
      <c r="A32" s="1424"/>
      <c r="B32" s="1424"/>
      <c r="C32" s="1424"/>
      <c r="D32" s="1424"/>
      <c r="E32" s="1424"/>
      <c r="F32" s="1424"/>
      <c r="G32" s="1424"/>
      <c r="H32" s="1424"/>
      <c r="I32" s="1424"/>
      <c r="J32" s="1424"/>
      <c r="K32" s="1424"/>
      <c r="L32" s="1425"/>
      <c r="M32" s="1424"/>
      <c r="N32" s="1424"/>
      <c r="O32" s="1424"/>
      <c r="P32" s="1424"/>
      <c r="Q32" s="1424"/>
      <c r="S32" s="2306" t="s">
        <v>424</v>
      </c>
      <c r="T32" s="2306"/>
      <c r="U32" s="1428"/>
      <c r="V32" s="2320" t="str">
        <f>IF(TITLE_DATE_PR_CHANGE="",IF(TITLE_DATE_PR="","",TITLE_DATE_PR),TITLE_DATE_PR_CHANGE)</f>
        <v>45638</v>
      </c>
      <c r="W32" s="2320"/>
      <c r="X32" s="2320"/>
      <c r="Y32" s="2320"/>
      <c r="Z32" s="2320"/>
      <c r="AA32" s="2320"/>
      <c r="AB32" s="2320"/>
      <c r="AC32" s="382"/>
      <c r="AD32" s="2320" t="str">
        <f>IF(TITLE_DATE_PR_CHANGE="",IF(TITLE_DATE_PR="","",TITLE_DATE_PR),TITLE_DATE_PR_CHANGE)</f>
        <v>45638</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3" customFormat="1" customHeight="1" ht="18.75">
      <c r="A33" s="1424"/>
      <c r="B33" s="1424"/>
      <c r="C33" s="1424"/>
      <c r="D33" s="1424"/>
      <c r="E33" s="1424"/>
      <c r="F33" s="1424"/>
      <c r="G33" s="1424"/>
      <c r="H33" s="1424"/>
      <c r="I33" s="1424"/>
      <c r="J33" s="1424"/>
      <c r="K33" s="1424"/>
      <c r="L33" s="1425"/>
      <c r="M33" s="1424"/>
      <c r="N33" s="1424"/>
      <c r="O33" s="1424"/>
      <c r="P33" s="1424"/>
      <c r="Q33" s="1424"/>
      <c r="S33" s="2306" t="s">
        <v>425</v>
      </c>
      <c r="T33" s="2306"/>
      <c r="U33" s="1428"/>
      <c r="V33" s="2307" t="str">
        <f>IF(TITLE_NUMBER_PR_CHANGE="",IF(TITLE_NUMBER_PR="","",TITLE_NUMBER_PR),TITLE_NUMBER_PR_CHANGE)</f>
        <v>1-3.25-1020/24</v>
      </c>
      <c r="W33" s="2307"/>
      <c r="X33" s="2307"/>
      <c r="Y33" s="2307"/>
      <c r="Z33" s="2307"/>
      <c r="AA33" s="2307"/>
      <c r="AB33" s="2307"/>
      <c r="AC33" s="382"/>
      <c r="AD33" s="2307" t="str">
        <f>IF(TITLE_NUMBER_PR_CHANGE="",IF(TITLE_NUMBER_PR="","",TITLE_NUMBER_PR),TITLE_NUMBER_PR_CHANGE)</f>
        <v>1-3.25-1020/24</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3"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W34" s="2307"/>
      <c r="X34" s="2307"/>
      <c r="Y34" s="2307"/>
      <c r="Z34" s="2307"/>
      <c r="AA34" s="2307"/>
      <c r="AB34" s="2307"/>
      <c r="AC34" s="382"/>
      <c r="AD34"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3"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424</v>
      </c>
      <c r="T36" s="2306"/>
      <c r="U36" s="1428"/>
      <c r="V36" s="2320" t="str">
        <f>IF(TITLE_DATE_PR_CHANGE="",IF(TITLE_DATE_PR="","",TITLE_DATE_PR),TITLE_DATE_PR_CHANGE)</f>
        <v>45638</v>
      </c>
      <c r="W36" s="2320"/>
      <c r="X36" s="2320"/>
      <c r="Y36" s="2320"/>
      <c r="Z36" s="2320"/>
      <c r="AA36" s="2320"/>
      <c r="AB36" s="2320"/>
      <c r="AC36" s="382"/>
      <c r="AD36" s="2320" t="str">
        <f>IF(TITLE_DATE_PR_CHANGE="",IF(TITLE_DATE_PR="","",TITLE_DATE_PR),TITLE_DATE_PR_CHANGE)</f>
        <v>45638</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3"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425</v>
      </c>
      <c r="T37" s="2306"/>
      <c r="U37" s="1428"/>
      <c r="V37" s="2307" t="str">
        <f>IF(TITLE_NUMBER_PR_CHANGE="",IF(TITLE_NUMBER_PR="","",TITLE_NUMBER_PR),TITLE_NUMBER_PR_CHANGE)</f>
        <v>1-3.25-1020/24</v>
      </c>
      <c r="W37" s="2307"/>
      <c r="X37" s="2307"/>
      <c r="Y37" s="2307"/>
      <c r="Z37" s="2307"/>
      <c r="AA37" s="2307"/>
      <c r="AB37" s="2307"/>
      <c r="AC37" s="382"/>
      <c r="AD37" s="2307" t="str">
        <f>IF(TITLE_NUMBER_PR_CHANGE="",IF(TITLE_NUMBER_PR="","",TITLE_NUMBER_PR),TITLE_NUMBER_PR_CHANGE)</f>
        <v>1-3.25-1020/24</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3"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428</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428</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303</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304</v>
      </c>
      <c r="BI40" s="1211">
        <v>14</v>
      </c>
    </row>
    <row customHeight="1" ht="14.699999999999998">
      <c r="Q41" s="347"/>
      <c r="R41" s="432"/>
      <c r="S41" s="2329" t="s">
        <v>89</v>
      </c>
      <c r="T41" s="2265" t="s">
        <v>507</v>
      </c>
      <c r="U41" s="357"/>
      <c r="V41" s="2330" t="s">
        <v>430</v>
      </c>
      <c r="W41" s="2331"/>
      <c r="X41" s="2331"/>
      <c r="Y41" s="2331"/>
      <c r="Z41" s="2331"/>
      <c r="AA41" s="2331"/>
      <c r="AB41" s="2332"/>
      <c r="AC41" s="2333" t="s">
        <v>431</v>
      </c>
      <c r="AD41" s="2384" t="s">
        <v>508</v>
      </c>
      <c r="AE41" s="2347"/>
      <c r="AF41" s="2347"/>
      <c r="AG41" s="2385"/>
      <c r="AH41" s="2384" t="s">
        <v>509</v>
      </c>
      <c r="AI41" s="2347"/>
      <c r="AJ41" s="2347"/>
      <c r="AK41" s="2385"/>
      <c r="AL41" s="2384" t="s">
        <v>510</v>
      </c>
      <c r="AM41" s="2347"/>
      <c r="AN41" s="2347"/>
      <c r="AO41" s="2385"/>
      <c r="AP41" s="2384" t="s">
        <v>511</v>
      </c>
      <c r="AQ41" s="2347"/>
      <c r="AR41" s="2347"/>
      <c r="AS41" s="2385"/>
      <c r="AT41" s="2330" t="s">
        <v>430</v>
      </c>
      <c r="AU41" s="2331"/>
      <c r="AV41" s="2331"/>
      <c r="AW41" s="2331"/>
      <c r="AX41" s="2331"/>
      <c r="AY41" s="2331"/>
      <c r="AZ41" s="2332"/>
      <c r="BA41" s="2333" t="s">
        <v>431</v>
      </c>
      <c r="BB41" s="2336" t="s">
        <v>433</v>
      </c>
      <c r="BC41" s="2183"/>
      <c r="BI41" s="1211">
        <v>14</v>
      </c>
    </row>
    <row customHeight="1" ht="35.699999999999996">
      <c r="Q42" s="347"/>
      <c r="R42" s="432"/>
      <c r="S42" s="2329"/>
      <c r="T42" s="2265"/>
      <c r="U42" s="1087"/>
      <c r="V42" s="2248" t="s">
        <v>512</v>
      </c>
      <c r="W42" s="2249"/>
      <c r="X42" s="2248" t="s">
        <v>513</v>
      </c>
      <c r="Y42" s="2249"/>
      <c r="Z42" s="2350" t="s">
        <v>514</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512</v>
      </c>
      <c r="AU42" s="2249"/>
      <c r="AV42" s="2248" t="s">
        <v>513</v>
      </c>
      <c r="AW42" s="2249"/>
      <c r="AX42" s="2350" t="s">
        <v>514</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438</v>
      </c>
      <c r="F44" s="1420" t="s">
        <v>439</v>
      </c>
      <c r="G44" s="1420" t="s">
        <v>440</v>
      </c>
      <c r="H44" s="1420" t="s">
        <v>441</v>
      </c>
      <c r="I44" s="1420" t="s">
        <v>442</v>
      </c>
      <c r="J44" s="1420" t="s">
        <v>443</v>
      </c>
      <c r="K44" s="1420" t="s">
        <v>444</v>
      </c>
      <c r="L44" s="1420" t="s">
        <v>419</v>
      </c>
      <c r="Q44" s="347"/>
      <c r="R44" s="432"/>
      <c r="S44" s="2329"/>
      <c r="T44" s="2265"/>
      <c r="U44" s="358"/>
      <c r="V44" s="1535" t="s">
        <v>478</v>
      </c>
      <c r="W44" s="1535" t="s">
        <v>479</v>
      </c>
      <c r="X44" s="1535" t="s">
        <v>478</v>
      </c>
      <c r="Y44" s="1535" t="s">
        <v>479</v>
      </c>
      <c r="Z44" s="1545" t="s">
        <v>447</v>
      </c>
      <c r="AA44" s="2326" t="s">
        <v>448</v>
      </c>
      <c r="AB44" s="2327"/>
      <c r="AC44" s="2335"/>
      <c r="AD44" s="2389"/>
      <c r="AE44" s="2390"/>
      <c r="AF44" s="2390"/>
      <c r="AG44" s="2391"/>
      <c r="AH44" s="2389"/>
      <c r="AI44" s="2390"/>
      <c r="AJ44" s="2390"/>
      <c r="AK44" s="2391"/>
      <c r="AL44" s="2389"/>
      <c r="AM44" s="2390"/>
      <c r="AN44" s="2390"/>
      <c r="AO44" s="2391"/>
      <c r="AP44" s="2389"/>
      <c r="AQ44" s="2390"/>
      <c r="AR44" s="2390"/>
      <c r="AS44" s="2391"/>
      <c r="AT44" s="1535" t="s">
        <v>478</v>
      </c>
      <c r="AU44" s="1535" t="s">
        <v>479</v>
      </c>
      <c r="AV44" s="1535" t="s">
        <v>478</v>
      </c>
      <c r="AW44" s="1535" t="s">
        <v>479</v>
      </c>
      <c r="AX44" s="1545" t="s">
        <v>447</v>
      </c>
      <c r="AY44" s="2326" t="s">
        <v>448</v>
      </c>
      <c r="AZ44" s="2327"/>
      <c r="BA44" s="2335"/>
      <c r="BB44" s="2338"/>
      <c r="BC44" s="2183"/>
      <c r="BI44" s="1211">
        <v>14</v>
      </c>
    </row>
    <row s="3404"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110</v>
      </c>
      <c r="T45" s="1311" t="s">
        <v>111</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400</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401</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50" customFormat="1" customHeight="1" ht="0">
      <c r="A49" s="1399" t="s">
        <v>259</v>
      </c>
      <c r="B49" s="1399" t="s">
        <v>260</v>
      </c>
      <c r="C49" s="1399" t="s">
        <v>261</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405</v>
      </c>
      <c r="BE49" s="556"/>
      <c r="BF49" s="556" t="str">
        <f>IF(T49="","",T49)</f>
        <v/>
      </c>
      <c r="BG49" s="556"/>
      <c r="BH49" s="556"/>
      <c r="BI49" s="567">
        <v>0</v>
      </c>
    </row>
    <row s="2850" customFormat="1" customHeight="1" ht="0">
      <c r="A50" s="1399" t="s">
        <v>259</v>
      </c>
      <c r="B50" s="1399" t="s">
        <v>260</v>
      </c>
      <c r="C50" s="1399" t="s">
        <v>261</v>
      </c>
      <c r="D50" s="1399" t="s">
        <v>548</v>
      </c>
      <c r="E50" s="2315"/>
      <c r="F50" s="2315"/>
      <c r="G50" s="2315"/>
      <c r="H50" s="2315"/>
      <c r="I50" s="2312" t="str">
        <f>S49&amp;".1"</f>
        <v>.1</v>
      </c>
      <c r="J50" s="1399"/>
      <c r="K50" s="1399"/>
      <c r="L50" s="1402" t="s">
        <v>406</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50" customFormat="1" customHeight="1" ht="0">
      <c r="A51" s="1399" t="s">
        <v>259</v>
      </c>
      <c r="B51" s="1399" t="s">
        <v>260</v>
      </c>
      <c r="C51" s="1399" t="s">
        <v>261</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62</v>
      </c>
      <c r="AB52" s="1790"/>
      <c r="AC52" s="1525" t="s">
        <v>62</v>
      </c>
      <c r="AD52" s="2241" t="s">
        <v>62</v>
      </c>
      <c r="AE52" s="2382"/>
      <c r="AF52" s="2261">
        <v>1</v>
      </c>
      <c r="AG52" s="2419"/>
      <c r="AH52" s="2163" t="s">
        <v>62</v>
      </c>
      <c r="AI52" s="2382"/>
      <c r="AJ52" s="2261">
        <v>1</v>
      </c>
      <c r="AK52" s="2383" t="s">
        <v>28</v>
      </c>
      <c r="AL52" s="2163" t="s">
        <v>62</v>
      </c>
      <c r="AM52" s="2248"/>
      <c r="AN52" s="2261">
        <v>1</v>
      </c>
      <c r="AO52" s="2413"/>
      <c r="AP52" s="2414" t="s">
        <v>62</v>
      </c>
      <c r="AQ52" s="367"/>
      <c r="AR52" s="1542">
        <v>1</v>
      </c>
      <c r="AS52" s="1548" t="s">
        <v>28</v>
      </c>
      <c r="AT52" s="807"/>
      <c r="AU52" s="1313"/>
      <c r="AV52" s="807"/>
      <c r="AW52" s="1313"/>
      <c r="AX52" s="1790"/>
      <c r="AY52" s="1525" t="s">
        <v>62</v>
      </c>
      <c r="AZ52" s="1790"/>
      <c r="BA52" s="1525" t="s">
        <v>62</v>
      </c>
      <c r="BB52" s="1404"/>
      <c r="BC52" s="2309" t="s">
        <v>501</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502</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503</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504</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505</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548</v>
      </c>
      <c r="E57" s="2315"/>
      <c r="F57" s="2315"/>
      <c r="G57" s="2315"/>
      <c r="H57" s="2315"/>
      <c r="I57" s="2342"/>
      <c r="J57" s="2312"/>
      <c r="K57" s="1419"/>
      <c r="L57" s="1420"/>
      <c r="P57" s="2313"/>
      <c r="Q57" s="2313"/>
      <c r="R57" s="412"/>
      <c r="S57" s="1334"/>
      <c r="T57" s="343" t="s">
        <v>468</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50" customFormat="1" customHeight="1" ht="0">
      <c r="A58" s="1399" t="s">
        <v>259</v>
      </c>
      <c r="B58" s="1399" t="s">
        <v>260</v>
      </c>
      <c r="C58" s="1399" t="s">
        <v>261</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50" customFormat="1" customHeight="1" ht="0">
      <c r="A59" s="1399" t="s">
        <v>259</v>
      </c>
      <c r="B59" s="1399" t="s">
        <v>260</v>
      </c>
      <c r="C59" s="1399" t="s">
        <v>261</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50"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50"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279</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50"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280</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50"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281</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83</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19B0C-7104-2AF8-B60B-CC1717388B4B}"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8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51" width="8.00390625" customWidth="1"/>
    <col min="22" max="26" style="2849"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50"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9" customFormat="1" customHeight="1" ht="11.25" hidden="1">
      <c r="A8" s="1043"/>
      <c r="C8" s="1692"/>
      <c r="D8" s="593"/>
      <c r="H8" s="1216">
        <v>4</v>
      </c>
      <c r="I8" s="1216">
        <v>4</v>
      </c>
      <c r="L8" s="1692"/>
      <c r="M8" s="1692"/>
      <c r="R8" s="1692"/>
      <c r="AF8" s="1216">
        <v>0</v>
      </c>
    </row>
    <row s="2849"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304"/>
      <c r="G21" s="2304"/>
      <c r="H21" s="2304"/>
      <c r="I21" s="2304"/>
      <c r="J21" s="612"/>
      <c r="AF21" s="1687">
        <v>24</v>
      </c>
    </row>
    <row customHeight="1" ht="25.2">
      <c r="E22" s="2305" t="str">
        <f>IF(org=0,"Не определено",org)</f>
        <v>Муниципальное унитарное предприятие "Невельские коммунальные сети"</v>
      </c>
      <c r="F22" s="2305"/>
      <c r="G22" s="2305"/>
      <c r="H22" s="2305"/>
      <c r="I22" s="2305"/>
      <c r="AF22" s="1687">
        <v>24</v>
      </c>
    </row>
    <row customHeight="1" ht="11.549999999999999">
      <c r="E23" s="1191"/>
      <c r="F23" s="1191"/>
      <c r="G23" s="1191"/>
      <c r="H23" s="1191"/>
      <c r="I23" s="1191"/>
      <c r="AF23" s="1687">
        <v>11</v>
      </c>
    </row>
    <row s="2850" customFormat="1" customHeight="1" ht="1.05">
      <c r="A24" s="1223"/>
      <c r="D24" s="1698"/>
      <c r="H24" s="945"/>
      <c r="I24" s="945" t="s">
        <v>117</v>
      </c>
      <c r="AF24" s="1692">
        <v>1</v>
      </c>
    </row>
    <row customHeight="1" ht="11.549999999999999">
      <c r="E25" s="767"/>
      <c r="F25" s="2423" t="s">
        <v>106</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303</v>
      </c>
      <c r="F28" s="2426"/>
      <c r="G28" s="2426"/>
      <c r="H28" s="1701"/>
      <c r="I28" s="1701"/>
      <c r="J28" s="2183"/>
      <c r="AF28" s="1687">
        <v>11</v>
      </c>
    </row>
    <row customHeight="1" ht="24">
      <c r="E29" s="1702" t="s">
        <v>89</v>
      </c>
      <c r="F29" s="1709" t="s">
        <v>305</v>
      </c>
      <c r="G29" s="1709" t="s">
        <v>570</v>
      </c>
      <c r="H29" s="1709" t="s">
        <v>306</v>
      </c>
      <c r="I29" s="1709" t="s">
        <v>306</v>
      </c>
      <c r="J29" s="2183"/>
      <c r="AF29" s="1687">
        <v>23</v>
      </c>
    </row>
    <row customHeight="1" ht="19.95">
      <c r="D30" s="1694"/>
      <c r="E30" s="602">
        <f>FHD_NUM_P_1</f>
        <v>1</v>
      </c>
      <c r="F30" s="1936" t="str">
        <f>FHD_P_1</f>
        <v>Выручка от регулируемых видов деятельности в сфере водоотведения</v>
      </c>
      <c r="G30" s="1934" t="s">
        <v>556</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водоотведения,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оплату услуг по приему, транспортировке и очистке сточных вод другими организациями</v>
      </c>
      <c r="G32" s="1934" t="s">
        <v>556</v>
      </c>
      <c r="H32" s="613"/>
      <c r="I32" s="613"/>
      <c r="J32" s="345" t="str">
        <f>FHD_NOTE_P_3</f>
        <v/>
      </c>
      <c r="K32" s="1692" t="str">
        <f>IF((LEN(E32)-LEN(SUBSTITUTE(E32,".","")))/LEN(".")=1,"p","")</f>
        <v>p</v>
      </c>
      <c r="AF32" s="1687">
        <v>11</v>
      </c>
    </row>
    <row customHeight="1" ht="11.25" hidden="1">
      <c r="A33" s="2427" t="s">
        <v>572</v>
      </c>
      <c r="D33" s="1694"/>
      <c r="E33" s="602" t="str">
        <f>FHD_NUM_P_4</f>
        <v/>
      </c>
      <c r="F33" s="1580" t="str">
        <f>FHD_P_4</f>
        <v/>
      </c>
      <c r="G33" s="1934" t="s">
        <v>556</v>
      </c>
      <c r="H33" s="614">
        <f>SUMIF($F34:$F40,$F3,H34:H40)</f>
        <v>0</v>
      </c>
      <c r="I33" s="614">
        <f>SUMIF($F34:$F40,$F3,I34:I40)</f>
        <v>0</v>
      </c>
      <c r="J33" s="345" t="str">
        <f>FHD_NOTE_P_4</f>
        <v/>
      </c>
      <c r="K33" s="1692" t="str">
        <f>IF((LEN(E33)-LEN(SUBSTITUTE(E33,".","")))/LEN(".")=1,"p","")</f>
        <v/>
      </c>
      <c r="AF33" s="1687">
        <v>0</v>
      </c>
    </row>
    <row s="3404"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4"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4"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4"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4"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4"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9" customFormat="1" customHeight="1" ht="15" hidden="1">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9" customFormat="1" customHeight="1" ht="11.549999999999999">
      <c r="A46" s="1043"/>
      <c r="C46" s="1692"/>
      <c r="D46" s="630"/>
      <c r="E46" s="602" t="str">
        <f>FHD_NUM_P_10</f>
        <v>2.2.2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9" customFormat="1" customHeight="1" ht="11.25" hidden="1">
      <c r="A47" s="1045" t="s">
        <v>577</v>
      </c>
      <c r="C47" s="1692"/>
      <c r="D47" s="631"/>
      <c r="E47" s="602" t="str">
        <f>FHD_NUM_P_11</f>
        <v/>
      </c>
      <c r="F47" s="1580" t="str">
        <f>FHD_P_11</f>
        <v/>
      </c>
      <c r="G47" s="1934" t="s">
        <v>556</v>
      </c>
      <c r="H47" s="613"/>
      <c r="I47" s="613"/>
      <c r="J47" s="345" t="str">
        <f>FHD_NOTE_P_11</f>
        <v/>
      </c>
      <c r="K47" s="1692" t="str">
        <f>IF((LEN(E47)-LEN(SUBSTITUTE(E47,".","")))/LEN(".")=1,"p","")</f>
        <v/>
      </c>
      <c r="L47" s="1692"/>
      <c r="M47" s="1692"/>
      <c r="R47" s="1692"/>
      <c r="U47" s="600"/>
      <c r="AA47" s="1688"/>
      <c r="AB47" s="1688"/>
      <c r="AC47" s="1688"/>
      <c r="AD47" s="1688"/>
      <c r="AE47" s="1688"/>
      <c r="AF47" s="1216">
        <v>0</v>
      </c>
    </row>
    <row s="2849" customFormat="1" customHeight="1" ht="18.75">
      <c r="A48" s="1045" t="s">
        <v>578</v>
      </c>
      <c r="C48" s="1692"/>
      <c r="D48" s="1694"/>
      <c r="E48" s="602" t="str">
        <f>FHD_NUM_P_12</f>
        <v>2.3</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3"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93"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3"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9"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934" t="s">
        <v>556</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9"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 в том числе:</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9"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9"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9" customFormat="1" customHeight="1" ht="11.549999999999999">
      <c r="A56" s="1043"/>
      <c r="C56" s="1692"/>
      <c r="D56" s="631"/>
      <c r="E56" s="602" t="str">
        <f>FHD_NUM_P_20</f>
        <v>2.6.1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9" customFormat="1" customHeight="1" ht="11.549999999999999">
      <c r="A57" s="1043"/>
      <c r="C57" s="1692"/>
      <c r="D57" s="631"/>
      <c r="E57" s="602" t="str">
        <f>FHD_NUM_P_21</f>
        <v>2.6.2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9"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водоотведения</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9" customFormat="1" customHeight="1" ht="11.549999999999999">
      <c r="A59" s="1043"/>
      <c r="C59" s="1692"/>
      <c r="D59" s="631"/>
      <c r="E59" s="602" t="str">
        <f>FHD_NUM_P_23</f>
        <v>2.8</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9" customFormat="1" customHeight="1" ht="11.549999999999999">
      <c r="A60" s="1043"/>
      <c r="C60" s="1692"/>
      <c r="D60" s="631"/>
      <c r="E60" s="602" t="str">
        <f>FHD_NUM_P_24</f>
        <v>2.8.1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9" customFormat="1" customHeight="1" ht="11.549999999999999">
      <c r="A61" s="1043"/>
      <c r="C61" s="1692"/>
      <c r="D61" s="631"/>
      <c r="E61" s="602" t="str">
        <f>FHD_NUM_P_25</f>
        <v>2.8.2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9" customFormat="1" customHeight="1" ht="11.549999999999999">
      <c r="A62" s="1043"/>
      <c r="C62" s="1692"/>
      <c r="D62" s="1694"/>
      <c r="E62" s="602" t="str">
        <f>FHD_NUM_P_26</f>
        <v>2.9</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9" customFormat="1" customHeight="1" ht="11.549999999999999">
      <c r="A63" s="1043"/>
      <c r="C63" s="1692"/>
      <c r="D63" s="1694"/>
      <c r="E63" s="602" t="str">
        <f>FHD_NUM_P_27</f>
        <v>2.9.1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9" customFormat="1" customHeight="1" ht="11.549999999999999">
      <c r="A64" s="1043"/>
      <c r="C64" s="1692"/>
      <c r="D64" s="1694"/>
      <c r="E64" s="602" t="str">
        <f>FHD_NUM_P_28</f>
        <v>2.9.2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9"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556</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9"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309</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9" customFormat="1" customHeight="1" ht="23.25">
      <c r="A67" s="2427" t="s">
        <v>580</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934" t="s">
        <v>556</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9"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309</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9"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50" customFormat="1" customHeight="1" ht="1.05">
      <c r="A70" s="1223"/>
      <c r="D70" s="604"/>
      <c r="E70" s="1069" t="str">
        <f>E69&amp;".0"</f>
        <v>2.12.0</v>
      </c>
      <c r="F70" s="1047"/>
      <c r="G70" s="1069"/>
      <c r="H70" s="1048"/>
      <c r="I70" s="1048"/>
      <c r="J70" s="1049"/>
      <c r="K70" s="1692" t="str">
        <f>IF((LEN(E70)-LEN(SUBSTITUTE(E70,".","")))/LEN(".")=1,"p","")</f>
        <v/>
      </c>
      <c r="AF70" s="1692">
        <v>1</v>
      </c>
    </row>
    <row s="2849"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9" customFormat="1" customHeight="1" ht="18.75" hidden="1">
      <c r="A72" s="1045" t="s">
        <v>582</v>
      </c>
      <c r="C72" s="1692"/>
      <c r="D72" s="1694"/>
      <c r="E72" s="602" t="str">
        <f>FHD_NUM_P_34</f>
        <v/>
      </c>
      <c r="F72" s="1936" t="str">
        <f>FHD_P_34</f>
        <v/>
      </c>
      <c r="G72" s="1934" t="s">
        <v>556</v>
      </c>
      <c r="H72" s="613"/>
      <c r="I72" s="613"/>
      <c r="J72" s="345" t="str">
        <f>FHD_NOTE_P_34</f>
        <v/>
      </c>
      <c r="K72" s="599"/>
      <c r="L72" s="1692"/>
      <c r="M72" s="1692"/>
      <c r="R72" s="1692"/>
      <c r="U72" s="600"/>
      <c r="AA72" s="1688"/>
      <c r="AB72" s="1688"/>
      <c r="AC72" s="1688"/>
      <c r="AD72" s="1688"/>
      <c r="AE72" s="1688"/>
      <c r="AF72" s="1216">
        <v>0</v>
      </c>
    </row>
    <row s="2849" customFormat="1" customHeight="1" ht="19.95">
      <c r="A73" s="1043"/>
      <c r="C73" s="1692"/>
      <c r="D73" s="631"/>
      <c r="E73" s="602" t="str">
        <f>FHD_NUM_P_35</f>
        <v>3</v>
      </c>
      <c r="F73" s="1936" t="str">
        <f>FHD_P_35</f>
        <v>Чистая прибыль, полученная от регулируемого вида деятельности в сфере водоотведения,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9"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9" customFormat="1" customHeight="1" ht="19.95">
      <c r="A75" s="1043"/>
      <c r="C75" s="1692"/>
      <c r="D75" s="1694"/>
      <c r="E75" s="602" t="str">
        <f>FHD_NUM_P_37</f>
        <v>4</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9"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9"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9"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9" customFormat="1" customHeight="1" ht="19.95">
      <c r="A79" s="1043"/>
      <c r="C79" s="1692"/>
      <c r="D79" s="1694"/>
      <c r="E79" s="602" t="str">
        <f>FHD_NUM_P_41</f>
        <v>4.2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9" customFormat="1" customHeight="1" ht="19.95">
      <c r="A80" s="1045" t="s">
        <v>583</v>
      </c>
      <c r="C80" s="1692"/>
      <c r="D80" s="1694"/>
      <c r="E80" s="602" t="str">
        <f>FHD_NUM_P_42</f>
        <v>5</v>
      </c>
      <c r="F80" s="2129" t="str">
        <f>FHD_P_42</f>
        <v>Валовая прибыль (убытки) от продажи товаров и услуг по регулируемым видам деятельности в сфере водоотведения</v>
      </c>
      <c r="G80" s="2127" t="s">
        <v>556</v>
      </c>
      <c r="H80" s="1032"/>
      <c r="I80" s="613"/>
      <c r="J80" s="345" t="str">
        <f>FHD_NOTE_P_42</f>
        <v/>
      </c>
      <c r="K80" s="599"/>
      <c r="L80" s="1692"/>
      <c r="M80" s="1692"/>
      <c r="R80" s="1692"/>
      <c r="U80" s="600"/>
      <c r="AA80" s="1688"/>
      <c r="AB80" s="1688"/>
      <c r="AC80" s="1688"/>
      <c r="AD80" s="1688"/>
      <c r="AE80" s="1688"/>
      <c r="AF80" s="1216">
        <v>19</v>
      </c>
    </row>
    <row s="2849"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309</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9"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9"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9"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9"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9"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9"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9"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9"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c r="A96" s="2427" t="s">
        <v>588</v>
      </c>
      <c r="D96" s="1694"/>
      <c r="E96" s="602" t="str">
        <f>FHD_NUM_P_58</f>
        <v>7</v>
      </c>
      <c r="F96" s="1936" t="str">
        <f>FHD_P_58</f>
        <v>Объём сточных вод, принятых от потребителей</v>
      </c>
      <c r="G96" s="1937" t="s">
        <v>585</v>
      </c>
      <c r="H96" s="1033"/>
      <c r="I96" s="633"/>
      <c r="J96" s="345" t="str">
        <f>FHD_NOTE_P_58</f>
        <v/>
      </c>
      <c r="K96" s="599"/>
      <c r="AF96" s="1687">
        <v>0</v>
      </c>
    </row>
    <row customHeight="1" ht="18.75">
      <c r="A97" s="2427"/>
      <c r="D97" s="1694"/>
      <c r="E97" s="602" t="str">
        <f>FHD_NUM_P_59</f>
        <v>8</v>
      </c>
      <c r="F97" s="1936" t="str">
        <f>FHD_P_59</f>
        <v>Объём сточных вод, принятых от других регулируемых организаций, осуществляющих водоотведение и (или) очистку сточных вод</v>
      </c>
      <c r="G97" s="1937" t="s">
        <v>585</v>
      </c>
      <c r="H97" s="1033"/>
      <c r="I97" s="633"/>
      <c r="J97" s="345" t="str">
        <f>FHD_NOTE_P_59</f>
        <v/>
      </c>
      <c r="K97" s="599"/>
      <c r="AF97" s="1687">
        <v>0</v>
      </c>
    </row>
    <row customHeight="1" ht="18.75">
      <c r="A98" s="2427"/>
      <c r="D98" s="1694"/>
      <c r="E98" s="602" t="str">
        <f>FHD_NUM_P_60</f>
        <v>9</v>
      </c>
      <c r="F98" s="1936" t="str">
        <f>FHD_P_60</f>
        <v>Объём сточных вод, пропущенных через очистные сооружения</v>
      </c>
      <c r="G98" s="1937" t="s">
        <v>585</v>
      </c>
      <c r="H98" s="1033"/>
      <c r="I98" s="633"/>
      <c r="J98" s="345" t="str">
        <f>FHD_NOTE_P_60</f>
        <v/>
      </c>
      <c r="K98" s="599"/>
      <c r="AF98" s="1687">
        <v>0</v>
      </c>
    </row>
    <row s="2849" customFormat="1" customHeight="1" ht="18.75" hidden="1">
      <c r="A99" s="2427" t="s">
        <v>589</v>
      </c>
      <c r="C99" s="1692"/>
      <c r="D99" s="1694"/>
      <c r="E99" s="602" t="str">
        <f>FHD_NUM_P_61</f>
        <v/>
      </c>
      <c r="F99" s="1936" t="str">
        <f>FHD_P_61</f>
        <v/>
      </c>
      <c r="G99" s="1934" t="s">
        <v>560</v>
      </c>
      <c r="H99" s="1035"/>
      <c r="I99" s="798"/>
      <c r="J99" s="345" t="str">
        <f>FHD_NOTE_P_61</f>
        <v/>
      </c>
      <c r="K99" s="599"/>
      <c r="L99" s="1692"/>
      <c r="M99" s="1692"/>
      <c r="R99" s="1692"/>
      <c r="U99" s="600"/>
      <c r="AA99" s="1688"/>
      <c r="AB99" s="1688"/>
      <c r="AC99" s="1688"/>
      <c r="AD99" s="1688"/>
      <c r="AE99" s="1688"/>
      <c r="AF99" s="1216">
        <v>0</v>
      </c>
    </row>
    <row s="2850"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590</v>
      </c>
      <c r="G101" s="628"/>
      <c r="H101" s="629"/>
      <c r="I101" s="629"/>
      <c r="J101" s="1060" t="s">
        <v>591</v>
      </c>
      <c r="K101" s="599"/>
      <c r="AF101" s="1687">
        <v>0</v>
      </c>
    </row>
    <row s="2849" customFormat="1" customHeight="1" ht="18.75" hidden="1">
      <c r="A102" s="2427"/>
      <c r="C102" s="1692"/>
      <c r="D102" s="1694"/>
      <c r="E102" s="602" t="str">
        <f>FHD_NUM_P_62</f>
        <v/>
      </c>
      <c r="F102" s="1936" t="str">
        <f>FHD_P_62</f>
        <v/>
      </c>
      <c r="G102" s="1933" t="s">
        <v>560</v>
      </c>
      <c r="H102" s="613"/>
      <c r="I102" s="613"/>
      <c r="J102" s="345" t="str">
        <f>FHD_NOTE_P_62</f>
        <v/>
      </c>
      <c r="K102" s="599"/>
      <c r="L102" s="1692"/>
      <c r="M102" s="1692"/>
      <c r="R102" s="1692"/>
      <c r="U102" s="600"/>
      <c r="AA102" s="1688"/>
      <c r="AB102" s="1688"/>
      <c r="AC102" s="1688"/>
      <c r="AD102" s="1688"/>
      <c r="AE102" s="1688"/>
      <c r="AF102" s="1216">
        <v>0</v>
      </c>
    </row>
    <row s="2849" customFormat="1" customHeight="1" ht="18.75" hidden="1">
      <c r="A103" s="2427"/>
      <c r="C103" s="1692"/>
      <c r="D103" s="1694"/>
      <c r="E103" s="602" t="str">
        <f>FHD_NUM_P_63</f>
        <v/>
      </c>
      <c r="F103" s="1936" t="str">
        <f>FHD_P_63</f>
        <v/>
      </c>
      <c r="G103" s="1933" t="s">
        <v>587</v>
      </c>
      <c r="H103" s="633"/>
      <c r="I103" s="633"/>
      <c r="J103" s="345" t="str">
        <f>FHD_NOTE_P_63</f>
        <v/>
      </c>
      <c r="K103" s="599"/>
      <c r="L103" s="1692"/>
      <c r="M103" s="1692"/>
      <c r="R103" s="1692"/>
      <c r="U103" s="600"/>
      <c r="AA103" s="1688"/>
      <c r="AB103" s="1688"/>
      <c r="AC103" s="1688"/>
      <c r="AD103" s="1688"/>
      <c r="AE103" s="1688"/>
      <c r="AF103" s="1216">
        <v>0</v>
      </c>
    </row>
    <row s="2849" customFormat="1" customHeight="1" ht="18.75" hidden="1">
      <c r="A104" s="2427"/>
      <c r="C104" s="1692" t="s">
        <v>592</v>
      </c>
      <c r="D104" s="1694"/>
      <c r="E104" s="602" t="str">
        <f>FHD_NUM_P_64</f>
        <v/>
      </c>
      <c r="F104" s="1936" t="str">
        <f>FHD_P_64</f>
        <v/>
      </c>
      <c r="G104" s="1933" t="s">
        <v>587</v>
      </c>
      <c r="H104" s="601"/>
      <c r="I104" s="601"/>
      <c r="J104" s="345" t="str">
        <f>FHD_NOTE_P_64</f>
        <v/>
      </c>
      <c r="K104" s="599"/>
      <c r="L104" s="1692"/>
      <c r="M104" s="1692"/>
      <c r="R104" s="1692"/>
      <c r="U104" s="600"/>
      <c r="AA104" s="1688"/>
      <c r="AB104" s="1688"/>
      <c r="AC104" s="1688"/>
      <c r="AD104" s="1688"/>
      <c r="AE104" s="1688"/>
      <c r="AF104" s="1216">
        <v>0</v>
      </c>
    </row>
    <row s="2849" customFormat="1" customHeight="1" ht="18.75" hidden="1">
      <c r="A105" s="2427"/>
      <c r="C105" s="1692"/>
      <c r="D105" s="1694"/>
      <c r="E105" s="602" t="str">
        <f>FHD_NUM_P_65</f>
        <v/>
      </c>
      <c r="F105" s="1936" t="str">
        <f>FHD_P_65</f>
        <v/>
      </c>
      <c r="G105" s="1933" t="s">
        <v>587</v>
      </c>
      <c r="H105" s="633"/>
      <c r="I105" s="633"/>
      <c r="J105" s="345" t="str">
        <f>FHD_NOTE_P_65</f>
        <v/>
      </c>
      <c r="K105" s="599"/>
      <c r="L105" s="1692"/>
      <c r="M105" s="1692"/>
      <c r="R105" s="1692"/>
      <c r="U105" s="600"/>
      <c r="AA105" s="1688"/>
      <c r="AB105" s="1688"/>
      <c r="AC105" s="1688"/>
      <c r="AD105" s="1688"/>
      <c r="AE105" s="1688"/>
      <c r="AF105" s="1216">
        <v>0</v>
      </c>
    </row>
    <row s="2849" customFormat="1" customHeight="1" ht="18.75" hidden="1">
      <c r="A106" s="2427"/>
      <c r="C106" s="1692"/>
      <c r="D106" s="1694"/>
      <c r="E106" s="602" t="str">
        <f>FHD_NUM_P_66</f>
        <v/>
      </c>
      <c r="F106" s="1580" t="str">
        <f>FHD_P_66</f>
        <v/>
      </c>
      <c r="G106" s="1933" t="s">
        <v>587</v>
      </c>
      <c r="H106" s="633"/>
      <c r="I106" s="633"/>
      <c r="J106" s="345" t="str">
        <f>FHD_NOTE_P_66</f>
        <v/>
      </c>
      <c r="K106" s="599"/>
      <c r="L106" s="1692"/>
      <c r="M106" s="1692"/>
      <c r="R106" s="1692"/>
      <c r="U106" s="600"/>
      <c r="AA106" s="1688"/>
      <c r="AB106" s="1688"/>
      <c r="AC106" s="1688"/>
      <c r="AD106" s="1688"/>
      <c r="AE106" s="1688"/>
      <c r="AF106" s="1216">
        <v>0</v>
      </c>
    </row>
    <row s="2849" customFormat="1" customHeight="1" ht="18.75" hidden="1">
      <c r="A107" s="2427"/>
      <c r="C107" s="1692"/>
      <c r="D107" s="1694"/>
      <c r="E107" s="602" t="str">
        <f>FHD_NUM_P_67</f>
        <v/>
      </c>
      <c r="F107" s="1706" t="str">
        <f>FHD_P_67</f>
        <v/>
      </c>
      <c r="G107" s="1933" t="s">
        <v>587</v>
      </c>
      <c r="H107" s="633"/>
      <c r="I107" s="633"/>
      <c r="J107" s="345" t="str">
        <f>FHD_NOTE_P_67</f>
        <v/>
      </c>
      <c r="K107" s="599"/>
      <c r="L107" s="1692"/>
      <c r="M107" s="1692"/>
      <c r="R107" s="1692"/>
      <c r="U107" s="600"/>
      <c r="AA107" s="1688"/>
      <c r="AB107" s="1688"/>
      <c r="AC107" s="1688"/>
      <c r="AD107" s="1688"/>
      <c r="AE107" s="1688"/>
      <c r="AF107" s="1216">
        <v>0</v>
      </c>
    </row>
    <row s="2849" customFormat="1" customHeight="1" ht="18.75" hidden="1">
      <c r="A108" s="2427"/>
      <c r="C108" s="1692"/>
      <c r="D108" s="1694"/>
      <c r="E108" s="602" t="str">
        <f>FHD_NUM_P_68</f>
        <v/>
      </c>
      <c r="F108" s="1580" t="str">
        <f>FHD_P_68</f>
        <v/>
      </c>
      <c r="G108" s="1933" t="s">
        <v>587</v>
      </c>
      <c r="H108" s="633"/>
      <c r="I108" s="633"/>
      <c r="J108" s="345" t="str">
        <f>FHD_NOTE_P_68</f>
        <v/>
      </c>
      <c r="K108" s="599"/>
      <c r="L108" s="1692"/>
      <c r="M108" s="1692"/>
      <c r="R108" s="1692"/>
      <c r="U108" s="600"/>
      <c r="AA108" s="1688"/>
      <c r="AB108" s="1688"/>
      <c r="AC108" s="1688"/>
      <c r="AD108" s="1688"/>
      <c r="AE108" s="1688"/>
      <c r="AF108" s="1216">
        <v>0</v>
      </c>
    </row>
    <row s="2849" customFormat="1" customHeight="1" ht="18.75" hidden="1">
      <c r="A109" s="2427"/>
      <c r="C109" s="1692"/>
      <c r="D109" s="1694"/>
      <c r="E109" s="602" t="str">
        <f>FHD_NUM_P_69</f>
        <v/>
      </c>
      <c r="F109" s="1580" t="str">
        <f>FHD_P_69</f>
        <v/>
      </c>
      <c r="G109" s="1933" t="s">
        <v>587</v>
      </c>
      <c r="H109" s="633"/>
      <c r="I109" s="633"/>
      <c r="J109" s="345" t="str">
        <f>FHD_NOTE_P_69</f>
        <v/>
      </c>
      <c r="K109" s="599"/>
      <c r="L109" s="1692"/>
      <c r="M109" s="1692"/>
      <c r="R109" s="1692"/>
      <c r="U109" s="600"/>
      <c r="AA109" s="1688"/>
      <c r="AB109" s="1688"/>
      <c r="AC109" s="1688"/>
      <c r="AD109" s="1688"/>
      <c r="AE109" s="1688"/>
      <c r="AF109" s="1216">
        <v>0</v>
      </c>
    </row>
    <row s="2849" customFormat="1" customHeight="1" ht="22.5" hidden="1">
      <c r="A110" s="2427"/>
      <c r="C110" s="1692"/>
      <c r="D110" s="1694"/>
      <c r="E110" s="602" t="str">
        <f>FHD_NUM_P_70</f>
        <v/>
      </c>
      <c r="F110" s="1936" t="str">
        <f>FHD_P_70</f>
        <v/>
      </c>
      <c r="G110" s="1933" t="s">
        <v>593</v>
      </c>
      <c r="H110" s="613"/>
      <c r="I110" s="613"/>
      <c r="J110" s="345" t="str">
        <f>FHD_NOTE_P_70</f>
        <v/>
      </c>
      <c r="K110" s="599"/>
      <c r="L110" s="1692"/>
      <c r="M110" s="1692"/>
      <c r="R110" s="1692"/>
      <c r="U110" s="600"/>
      <c r="AA110" s="1688"/>
      <c r="AB110" s="1688"/>
      <c r="AC110" s="1688"/>
      <c r="AD110" s="1688"/>
      <c r="AE110" s="1688"/>
      <c r="AF110" s="1216">
        <v>0</v>
      </c>
    </row>
    <row s="2849" customFormat="1" customHeight="1" ht="22.5" hidden="1">
      <c r="A111" s="2427"/>
      <c r="C111" s="1692"/>
      <c r="D111" s="1694"/>
      <c r="E111" s="602" t="str">
        <f>FHD_NUM_P_71</f>
        <v/>
      </c>
      <c r="F111" s="1936" t="str">
        <f>FHD_P_71</f>
        <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10</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hidden="1">
      <c r="A113" s="1045" t="s">
        <v>595</v>
      </c>
      <c r="D113" s="1694"/>
      <c r="E113" s="602" t="str">
        <f>FHD_NUM_P_73</f>
        <v/>
      </c>
      <c r="F113" s="1936" t="str">
        <f>FHD_P_73</f>
        <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50"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601</v>
      </c>
      <c r="D120" s="1694"/>
      <c r="E120" s="602" t="str">
        <f>FHD_NUM_P_78</f>
        <v/>
      </c>
      <c r="F120" s="1936" t="str">
        <f>FHD_P_78</f>
        <v/>
      </c>
      <c r="G120" s="1933" t="s">
        <v>564</v>
      </c>
      <c r="H120" s="633"/>
      <c r="I120" s="633"/>
      <c r="J120" s="345" t="str">
        <f>FHD_NOTE_P_78</f>
        <v/>
      </c>
      <c r="K120" s="599"/>
      <c r="AF120" s="1687">
        <v>0</v>
      </c>
    </row>
    <row s="2850"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590</v>
      </c>
      <c r="G122" s="628"/>
      <c r="H122" s="629"/>
      <c r="I122" s="629"/>
      <c r="J122" s="1060" t="s">
        <v>602</v>
      </c>
      <c r="K122" s="599"/>
      <c r="AF122" s="1687">
        <v>0</v>
      </c>
    </row>
    <row customHeight="1" ht="22.5" hidden="1">
      <c r="A123" s="2427"/>
      <c r="D123" s="1694"/>
      <c r="E123" s="602" t="str">
        <f>FHD_NUM_P_79</f>
        <v/>
      </c>
      <c r="F123" s="1936" t="str">
        <f>FHD_P_79</f>
        <v/>
      </c>
      <c r="G123" s="1934" t="s">
        <v>566</v>
      </c>
      <c r="H123" s="633"/>
      <c r="I123" s="633"/>
      <c r="J123" s="345" t="str">
        <f>FHD_NOTE_P_79</f>
        <v/>
      </c>
      <c r="K123" s="599"/>
      <c r="AF123" s="1687">
        <v>0</v>
      </c>
    </row>
    <row s="2850"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590</v>
      </c>
      <c r="G125" s="628"/>
      <c r="H125" s="629"/>
      <c r="I125" s="629"/>
      <c r="J125" s="1060" t="s">
        <v>603</v>
      </c>
      <c r="K125" s="599"/>
      <c r="AF125" s="1687">
        <v>0</v>
      </c>
    </row>
    <row customHeight="1" ht="22.5" hidden="1">
      <c r="A126" s="2427"/>
      <c r="D126" s="1694"/>
      <c r="E126" s="602" t="str">
        <f>FHD_NUM_P_80</f>
        <v/>
      </c>
      <c r="F126" s="1936" t="str">
        <f>FHD_P_80</f>
        <v/>
      </c>
      <c r="G126" s="1934" t="s">
        <v>604</v>
      </c>
      <c r="H126" s="613"/>
      <c r="I126" s="613"/>
      <c r="J126" s="345" t="str">
        <f>FHD_NOTE_P_80</f>
        <v/>
      </c>
      <c r="K126" s="599"/>
      <c r="AF126" s="1687">
        <v>0</v>
      </c>
    </row>
    <row customHeight="1" ht="18.75" hidden="1">
      <c r="A127" s="2427"/>
      <c r="D127" s="1694"/>
      <c r="E127" s="602" t="str">
        <f>FHD_NUM_P_81</f>
        <v/>
      </c>
      <c r="F127" s="1936" t="str">
        <f>FHD_P_81</f>
        <v/>
      </c>
      <c r="G127" s="1934" t="s">
        <v>605</v>
      </c>
      <c r="H127" s="613"/>
      <c r="I127" s="613"/>
      <c r="J127" s="345" t="str">
        <f>FHD_NOTE_P_81</f>
        <v/>
      </c>
      <c r="K127" s="599"/>
      <c r="AF127" s="1687">
        <v>0</v>
      </c>
    </row>
    <row customHeight="1" ht="18.75" hidden="1">
      <c r="A128" s="2427"/>
      <c r="C128" s="1692" t="s">
        <v>592</v>
      </c>
      <c r="D128" s="1694"/>
      <c r="E128" s="602" t="str">
        <f>FHD_NUM_P_82</f>
        <v/>
      </c>
      <c r="F128" s="1936" t="str">
        <f>FHD_P_82</f>
        <v/>
      </c>
      <c r="G128" s="1934" t="s">
        <v>309</v>
      </c>
      <c r="H128" s="457"/>
      <c r="I128" s="457"/>
      <c r="J128" s="345" t="str">
        <f>FHD_NOTE_P_82</f>
        <v/>
      </c>
      <c r="K128" s="599"/>
      <c r="AF128" s="1687">
        <v>0</v>
      </c>
    </row>
    <row customHeight="1" ht="18.75" hidden="1">
      <c r="A129" s="2427"/>
      <c r="C129" s="1692" t="s">
        <v>592</v>
      </c>
      <c r="D129" s="1694"/>
      <c r="E129" s="602" t="str">
        <f>FHD_NUM_P_83</f>
        <v/>
      </c>
      <c r="F129" s="1580" t="str">
        <f>FHD_P_83</f>
        <v/>
      </c>
      <c r="G129" s="1934" t="s">
        <v>309</v>
      </c>
      <c r="H129" s="457"/>
      <c r="I129" s="457"/>
      <c r="J129" s="345" t="str">
        <f>FHD_NOTE_P_83</f>
        <v/>
      </c>
      <c r="K129" s="599"/>
      <c r="AF129" s="1687">
        <v>0</v>
      </c>
    </row>
    <row customHeight="1" ht="18.75" hidden="1">
      <c r="A130" s="2427"/>
      <c r="C130" s="1692" t="s">
        <v>592</v>
      </c>
      <c r="D130" s="1694"/>
      <c r="E130" s="602" t="str">
        <f>FHD_NUM_P_84</f>
        <v/>
      </c>
      <c r="F130" s="1580" t="str">
        <f>FHD_P_84</f>
        <v/>
      </c>
      <c r="G130" s="1934" t="s">
        <v>309</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404"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4"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4"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4"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4"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4"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4"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4"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4"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4"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4"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4"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4"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4"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4"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4"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4"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4"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4"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4"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4"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4"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4"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4"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4"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4"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4"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4"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4"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4"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4"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4"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4"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4"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4"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4"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4"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4"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4"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4"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4"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4"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4"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4"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4"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4"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4"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4"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4"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4"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4"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4"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4"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4"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4"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4"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4"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4"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4"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4"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4"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4"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4"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4"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4"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4"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4"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4"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4"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4"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4"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4"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4"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4"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4"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4"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4"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4"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4"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4"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4"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4"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4"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4"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4"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4"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4"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83</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5BA97-7C49-901A-8C31-6F8F7995412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51"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50" width="10.00390625" customWidth="1"/>
    <col min="22" max="22" style="2850"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Муниципальное унитарное предприятие "Невельские коммунальные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4"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303</v>
      </c>
      <c r="F9" s="2158"/>
      <c r="G9" s="2158"/>
      <c r="H9" s="2158"/>
      <c r="I9" s="2158"/>
      <c r="J9" s="2158"/>
      <c r="K9" s="2158"/>
      <c r="L9" s="2158"/>
      <c r="M9" s="2158"/>
      <c r="N9" s="2158"/>
      <c r="O9" s="2158"/>
      <c r="P9" s="2158"/>
      <c r="Q9" s="2158"/>
      <c r="R9" s="2159"/>
      <c r="S9" s="2183" t="s">
        <v>304</v>
      </c>
      <c r="T9" s="390"/>
      <c r="CF9" s="561">
        <v>19</v>
      </c>
    </row>
    <row customHeight="1" ht="48.29999999999999">
      <c r="D10" s="607" t="s">
        <v>89</v>
      </c>
      <c r="E10" s="2183" t="s">
        <v>89</v>
      </c>
      <c r="F10" s="2183"/>
      <c r="G10" s="577" t="s">
        <v>305</v>
      </c>
      <c r="H10" s="2183" t="s">
        <v>89</v>
      </c>
      <c r="I10" s="2183"/>
      <c r="J10" s="577" t="s">
        <v>606</v>
      </c>
      <c r="K10" s="577" t="s">
        <v>607</v>
      </c>
      <c r="L10" s="2183" t="s">
        <v>89</v>
      </c>
      <c r="M10" s="2183"/>
      <c r="N10" s="577" t="s">
        <v>608</v>
      </c>
      <c r="O10" s="577" t="s">
        <v>609</v>
      </c>
      <c r="P10" s="577" t="s">
        <v>610</v>
      </c>
      <c r="Q10" s="577" t="s">
        <v>611</v>
      </c>
      <c r="R10" s="577" t="s">
        <v>612</v>
      </c>
      <c r="S10" s="2183"/>
      <c r="T10" s="390"/>
      <c r="CF10" s="561">
        <v>46</v>
      </c>
    </row>
    <row s="2850" customFormat="1" customHeight="1" ht="15" hidden="1">
      <c r="A11" s="1108"/>
      <c r="D11" s="1081" t="s">
        <v>110</v>
      </c>
      <c r="E11" s="1081"/>
      <c r="F11" s="1081" t="s">
        <v>111</v>
      </c>
      <c r="G11" s="1081" t="s">
        <v>91</v>
      </c>
      <c r="H11" s="1081"/>
      <c r="I11" s="1081" t="s">
        <v>92</v>
      </c>
      <c r="J11" s="1081" t="s">
        <v>100</v>
      </c>
      <c r="K11" s="1081" t="s">
        <v>93</v>
      </c>
      <c r="L11" s="1081"/>
      <c r="M11" s="1081" t="s">
        <v>94</v>
      </c>
      <c r="N11" s="1081" t="s">
        <v>112</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4" customFormat="1" customHeight="1" ht="1.05">
      <c r="A13" s="677"/>
      <c r="B13" s="622"/>
      <c r="D13" s="604" t="s">
        <v>379</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10" customFormat="1" customHeight="1" ht="15" hidden="1">
      <c r="A14" s="679" t="s">
        <v>117</v>
      </c>
      <c r="B14" s="680"/>
      <c r="C14" s="680"/>
      <c r="D14" s="2436" t="s">
        <v>110</v>
      </c>
      <c r="E14" s="2433" t="s">
        <v>106</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10"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10"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10"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10"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10"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10"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10"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10"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83</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2B676A-4344-7E15-807E-D2BF556D437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81" width="10.7109375" hidden="1" customWidth="1"/>
    <col min="6" max="6" style="2849" width="16.8515625" hidden="1" customWidth="1"/>
    <col min="7" max="7" style="2850"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9" width="9.7109375" hidden="1" customWidth="1"/>
    <col min="15" max="15" style="2774" width="102.00390625" customWidth="1"/>
    <col min="16" max="16" style="2849" width="9.00390625" customWidth="1"/>
    <col min="17" max="17" style="2850" width="5.00390625" customWidth="1"/>
    <col min="18" max="18" style="2850" width="3.00390625" customWidth="1"/>
    <col min="19" max="22" style="2849" width="3.00390625" customWidth="1"/>
    <col min="23" max="23" style="2850" width="10.00390625" customWidth="1"/>
    <col min="24" max="24" style="2849" width="34.00390625" customWidth="1"/>
    <col min="25" max="25" style="2849" width="9.00390625" customWidth="1"/>
    <col min="26" max="26" style="4051" width="8.00390625" customWidth="1"/>
    <col min="27" max="31" style="2849" width="8.00390625" customWidth="1"/>
    <col min="32" max="36" style="2738" width="8.00390625" customWidth="1"/>
    <col min="37" max="37" style="2774" width="5.421875" hidden="1" customWidth="1"/>
  </cols>
  <sheetData>
    <row s="2849" customFormat="1" customHeight="1" ht="33.75" hidden="1">
      <c r="A1" s="1043"/>
      <c r="B1" s="1043"/>
      <c r="C1" s="1043"/>
      <c r="D1" s="1043"/>
      <c r="E1" s="1043"/>
      <c r="G1" s="1692"/>
      <c r="H1" s="934"/>
      <c r="L1" s="1422">
        <v>4</v>
      </c>
      <c r="M1" s="1422">
        <v>4</v>
      </c>
      <c r="Q1" s="1692"/>
      <c r="R1" s="1692"/>
      <c r="W1" s="1692"/>
      <c r="AK1" s="1422" t="s">
        <v>14</v>
      </c>
    </row>
    <row s="2849"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Муниципальное унитарное предприятие "Невельские коммунальные сети"</v>
      </c>
      <c r="J7" s="2305"/>
      <c r="K7" s="2305"/>
      <c r="L7" s="2305"/>
      <c r="M7" s="2305"/>
      <c r="AK7" s="1687">
        <v>24</v>
      </c>
    </row>
    <row customHeight="1" ht="11.549999999999999">
      <c r="I8" s="1191"/>
      <c r="J8" s="1191"/>
      <c r="K8" s="1191"/>
      <c r="L8" s="1191"/>
      <c r="M8" s="1191"/>
      <c r="AK8" s="1687">
        <v>11</v>
      </c>
    </row>
    <row s="2850" customFormat="1" customHeight="1" ht="30" hidden="1">
      <c r="A9" s="1223"/>
      <c r="B9" s="1223"/>
      <c r="C9" s="1223"/>
      <c r="E9" s="1223"/>
      <c r="H9" s="1698"/>
      <c r="L9" s="945"/>
      <c r="M9" s="945" t="s">
        <v>117</v>
      </c>
      <c r="AK9" s="1692">
        <v>1</v>
      </c>
    </row>
    <row customHeight="1" ht="11.549999999999999">
      <c r="E10" s="2106" t="s">
        <v>624</v>
      </c>
      <c r="I10" s="767"/>
      <c r="J10" s="2423" t="s">
        <v>106</v>
      </c>
      <c r="K10" s="2424"/>
      <c r="L10" s="2085" t="str">
        <f>IF(L9="","",INDEX(DIFFERENTIATION_UNMERGE_VD,MATCH(L9,DIFFERENTIATION_ID_DIFF,0)))</f>
        <v/>
      </c>
      <c r="M10" s="2085">
        <f>IF(M9="","",INDEX(DIFFERENTIATION_UNMERGE_VD,MATCH(M9,DIFFERENTIATION_ID_DIFF,0)))</f>
        <v>0</v>
      </c>
      <c r="O10" s="2183" t="s">
        <v>304</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303</v>
      </c>
      <c r="J13" s="2426"/>
      <c r="K13" s="2426"/>
      <c r="L13" s="2083"/>
      <c r="M13" s="2123"/>
      <c r="O13" s="2183"/>
      <c r="AK13" s="1687">
        <v>11</v>
      </c>
    </row>
    <row customHeight="1" ht="24">
      <c r="I14" s="2076" t="s">
        <v>89</v>
      </c>
      <c r="J14" s="2076" t="s">
        <v>305</v>
      </c>
      <c r="K14" s="2076" t="s">
        <v>570</v>
      </c>
      <c r="L14" s="2116" t="s">
        <v>306</v>
      </c>
      <c r="M14" s="2117" t="s">
        <v>306</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309</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50" customFormat="1" customHeight="1" ht="17.25" hidden="1">
      <c r="A17" s="1223"/>
      <c r="B17" s="1223"/>
      <c r="C17" s="1223"/>
      <c r="D17" s="1223"/>
      <c r="E17" s="1223"/>
      <c r="H17" s="1380"/>
      <c r="I17" s="1069" t="s">
        <v>640</v>
      </c>
      <c r="J17" s="1047"/>
      <c r="K17" s="1069"/>
      <c r="L17" s="1048"/>
      <c r="M17" s="1048"/>
      <c r="O17" s="1441"/>
      <c r="AK17" s="1692">
        <v>1</v>
      </c>
    </row>
    <row s="2849"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9"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309</v>
      </c>
      <c r="L34" s="441"/>
      <c r="M34" s="1220"/>
      <c r="N34" s="599"/>
      <c r="O34" s="1581" t="s">
        <v>635</v>
      </c>
      <c r="P34" s="599"/>
      <c r="AK34" s="1687">
        <v>103</v>
      </c>
    </row>
    <row s="3404"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4"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4"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4"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4"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4"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4"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4"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4"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4"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4"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4"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4"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4"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4"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4"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4"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4"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4"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4"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4"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4"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4"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4"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4"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4"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4"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4"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4"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4"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4"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4"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4"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4"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4"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4"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4"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4"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4"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4"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4"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4"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4"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4"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4"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4"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4"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4"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4"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4"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4"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4"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4"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4"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4"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4"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4"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4"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4"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4"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4"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4"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4"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4"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4"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4"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4"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4"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4"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4"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4"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4"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4"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4"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4"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4"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4"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4"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4"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4"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4"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4"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4"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4"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4"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4"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4"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4"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4"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4"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4"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4"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4"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4"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4"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4"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4"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4"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4"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4"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4"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4"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4"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4"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4"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4"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4"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4"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4"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4"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4"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4"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4"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4"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4"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4"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4"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4"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4"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4"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4"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4"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4"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4"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4"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4"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4"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4"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4"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4"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4"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4"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4"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4"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4"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4"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4"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4"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4"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4"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4"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4"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4"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4"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4"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4"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4"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4"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4"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4"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4"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4"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4"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4"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4"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83</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62651-6295-AD98-C4CD-07F1EA1574B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3" width="9.140625" hidden="1" customWidth="1"/>
    <col min="6" max="7" style="2849" width="9.140625" hidden="1" customWidth="1"/>
    <col min="8" max="8" style="3640"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9"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532</v>
      </c>
      <c r="I2" s="2080"/>
      <c r="J2" s="1738"/>
      <c r="K2" s="2074" t="s">
        <v>309</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693</v>
      </c>
      <c r="J5" s="2304"/>
      <c r="K5" s="2304"/>
      <c r="L5" s="2304"/>
      <c r="M5" s="322"/>
      <c r="W5" s="1687">
        <v>48</v>
      </c>
    </row>
    <row customHeight="1" ht="18">
      <c r="H6" s="432"/>
      <c r="I6" s="2305" t="str">
        <f>IF(org=0,"Не определено",org)</f>
        <v>Муниципальное унитарное предприятие "Невельские коммунальные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303</v>
      </c>
      <c r="J8" s="2443"/>
      <c r="K8" s="2443"/>
      <c r="L8" s="2444"/>
      <c r="M8" s="2445" t="s">
        <v>304</v>
      </c>
      <c r="W8" s="1687">
        <v>14</v>
      </c>
    </row>
    <row customHeight="1" ht="35.699999999999996">
      <c r="E9" s="2107" t="s">
        <v>622</v>
      </c>
      <c r="F9" s="2107" t="s">
        <v>628</v>
      </c>
      <c r="H9" s="432"/>
      <c r="I9" s="2081" t="s">
        <v>89</v>
      </c>
      <c r="J9" s="2082" t="s">
        <v>305</v>
      </c>
      <c r="K9" s="2120" t="s">
        <v>570</v>
      </c>
      <c r="L9" s="2121" t="s">
        <v>306</v>
      </c>
      <c r="M9" s="2445"/>
      <c r="W9" s="1687">
        <v>34</v>
      </c>
    </row>
    <row customHeight="1" ht="35.699999999999996">
      <c r="B10" s="2109" t="s">
        <v>694</v>
      </c>
      <c r="C10" s="2109" t="s">
        <v>695</v>
      </c>
      <c r="D10" s="2108" t="s">
        <v>631</v>
      </c>
      <c r="E10" s="2112" t="s">
        <v>632</v>
      </c>
      <c r="F10" s="2112" t="s">
        <v>632</v>
      </c>
      <c r="H10" s="432"/>
      <c r="I10" s="2080" t="s">
        <v>110</v>
      </c>
      <c r="J10" s="1942" t="s">
        <v>696</v>
      </c>
      <c r="K10" s="2074" t="s">
        <v>309</v>
      </c>
      <c r="L10" s="874"/>
      <c r="M10" s="353" t="s">
        <v>697</v>
      </c>
      <c r="W10" s="1687">
        <v>34</v>
      </c>
    </row>
    <row customHeight="1" ht="50.25">
      <c r="B11" s="2109" t="s">
        <v>698</v>
      </c>
      <c r="C11" s="2109" t="s">
        <v>699</v>
      </c>
      <c r="D11" s="2108" t="s">
        <v>631</v>
      </c>
      <c r="E11" s="2112" t="s">
        <v>632</v>
      </c>
      <c r="F11" s="2112" t="s">
        <v>632</v>
      </c>
      <c r="H11" s="432"/>
      <c r="I11" s="2080" t="s">
        <v>111</v>
      </c>
      <c r="J11" s="1942" t="s">
        <v>700</v>
      </c>
      <c r="K11" s="2074" t="s">
        <v>309</v>
      </c>
      <c r="L11" s="874"/>
      <c r="M11" s="353" t="s">
        <v>697</v>
      </c>
      <c r="W11" s="1687">
        <v>48</v>
      </c>
    </row>
    <row customHeight="1" ht="48.29999999999999">
      <c r="B12" s="2109" t="s">
        <v>701</v>
      </c>
      <c r="C12" s="2109" t="s">
        <v>702</v>
      </c>
      <c r="D12" s="2108" t="s">
        <v>631</v>
      </c>
      <c r="E12" s="2112" t="s">
        <v>632</v>
      </c>
      <c r="F12" s="2112" t="s">
        <v>632</v>
      </c>
      <c r="H12" s="1744"/>
      <c r="I12" s="2080" t="s">
        <v>91</v>
      </c>
      <c r="J12" s="2087" t="s">
        <v>703</v>
      </c>
      <c r="K12" s="2074" t="s">
        <v>309</v>
      </c>
      <c r="L12" s="874"/>
      <c r="M12" s="353" t="s">
        <v>704</v>
      </c>
      <c r="N12" s="1680"/>
      <c r="P12" s="1687"/>
      <c r="W12" s="1687">
        <v>46</v>
      </c>
    </row>
    <row customHeight="1" ht="14.699999999999998">
      <c r="E13" s="399"/>
      <c r="H13" s="432"/>
      <c r="I13" s="403"/>
      <c r="J13" s="707" t="s">
        <v>705</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83</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C675E-1E0D-979B-226C-6CBDAC7BFD9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8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51" width="8.00390625" customWidth="1"/>
    <col min="22" max="26" style="2849" width="8.00390625" customWidth="1"/>
    <col min="27" max="31" style="2738" width="8.00390625" customWidth="1"/>
    <col min="32" max="32" style="2774" width="10.421875" hidden="1" customWidth="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693"/>
      <c r="F2" s="596"/>
      <c r="G2" s="1695" t="s">
        <v>556</v>
      </c>
      <c r="H2" s="597"/>
      <c r="I2" s="597"/>
      <c r="J2" s="598" t="s">
        <v>706</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707</v>
      </c>
      <c r="F6" s="2363"/>
      <c r="G6" s="2363"/>
      <c r="H6" s="2363"/>
      <c r="I6" s="2363"/>
      <c r="J6" s="612"/>
      <c r="AF6" s="1687">
        <v>30</v>
      </c>
    </row>
    <row customHeight="1" ht="11.549999999999999">
      <c r="E7" s="2305" t="str">
        <f>IF(org=0,"Не определено",org)</f>
        <v>Муниципальное унитарное предприятие "Невельские коммунальные сети"</v>
      </c>
      <c r="F7" s="2305"/>
      <c r="G7" s="2305"/>
      <c r="H7" s="2305"/>
      <c r="I7" s="2305"/>
      <c r="AF7" s="1687">
        <v>11</v>
      </c>
    </row>
    <row customHeight="1" ht="11.549999999999999">
      <c r="E8" s="1191"/>
      <c r="F8" s="1191"/>
      <c r="G8" s="1191"/>
      <c r="H8" s="1191"/>
      <c r="I8" s="1191"/>
      <c r="AF8" s="1687">
        <v>11</v>
      </c>
    </row>
    <row s="2850" customFormat="1" customHeight="1" ht="4.2">
      <c r="A9" s="1223"/>
      <c r="D9" s="1698"/>
      <c r="H9" s="945"/>
      <c r="I9" s="945" t="s">
        <v>117</v>
      </c>
      <c r="AF9" s="1692">
        <v>4</v>
      </c>
    </row>
    <row customHeight="1" ht="11.549999999999999">
      <c r="E10" s="767"/>
      <c r="F10" s="2423" t="s">
        <v>106</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303</v>
      </c>
      <c r="F13" s="2426"/>
      <c r="G13" s="2426"/>
      <c r="H13" s="1607"/>
      <c r="I13" s="1607"/>
      <c r="J13" s="2183"/>
      <c r="AF13" s="1687">
        <v>11</v>
      </c>
    </row>
    <row customHeight="1" ht="24">
      <c r="E14" s="1695" t="s">
        <v>89</v>
      </c>
      <c r="F14" s="1690" t="s">
        <v>305</v>
      </c>
      <c r="G14" s="1690" t="s">
        <v>570</v>
      </c>
      <c r="H14" s="1690" t="s">
        <v>306</v>
      </c>
      <c r="I14" s="1690" t="s">
        <v>306</v>
      </c>
      <c r="J14" s="2183"/>
      <c r="AF14" s="1687">
        <v>23</v>
      </c>
    </row>
    <row customHeight="1" ht="19.95">
      <c r="D15" s="1694"/>
      <c r="E15" s="1686" t="s">
        <v>110</v>
      </c>
      <c r="F15" s="763" t="s">
        <v>708</v>
      </c>
      <c r="G15" s="1702" t="s">
        <v>556</v>
      </c>
      <c r="H15" s="613"/>
      <c r="I15" s="613"/>
      <c r="J15" s="345" t="s">
        <v>709</v>
      </c>
      <c r="K15" s="599" t="s">
        <v>634</v>
      </c>
      <c r="AF15" s="1687">
        <v>19</v>
      </c>
    </row>
    <row customHeight="1" ht="35.699999999999996">
      <c r="D16" s="1694"/>
      <c r="E16" s="1686" t="s">
        <v>111</v>
      </c>
      <c r="F16" s="763" t="s">
        <v>710</v>
      </c>
      <c r="G16" s="1702" t="s">
        <v>556</v>
      </c>
      <c r="H16" s="614">
        <f>SUM(H17,H20:H32)</f>
        <v>0</v>
      </c>
      <c r="I16" s="614">
        <f>SUM(I17,I20,I23,I26,I29:I32)</f>
        <v>0</v>
      </c>
      <c r="J16" s="345" t="s">
        <v>711</v>
      </c>
      <c r="K16" s="599" t="s">
        <v>634</v>
      </c>
      <c r="AF16" s="1687">
        <v>34</v>
      </c>
    </row>
    <row customHeight="1" ht="19.95">
      <c r="D17" s="1694"/>
      <c r="E17" s="1720" t="s">
        <v>712</v>
      </c>
      <c r="F17" s="1010" t="s">
        <v>713</v>
      </c>
      <c r="G17" s="1699" t="s">
        <v>556</v>
      </c>
      <c r="H17" s="613"/>
      <c r="I17" s="613"/>
      <c r="J17" s="345" t="s">
        <v>714</v>
      </c>
      <c r="K17" s="599"/>
      <c r="AF17" s="1687">
        <v>19</v>
      </c>
    </row>
    <row customHeight="1" ht="24">
      <c r="D18" s="1694"/>
      <c r="E18" s="1720" t="s">
        <v>715</v>
      </c>
      <c r="F18" s="1706" t="s">
        <v>716</v>
      </c>
      <c r="G18" s="1699" t="s">
        <v>556</v>
      </c>
      <c r="H18" s="613"/>
      <c r="I18" s="613"/>
      <c r="J18" s="345" t="s">
        <v>717</v>
      </c>
      <c r="K18" s="599"/>
      <c r="AF18" s="1687">
        <v>23</v>
      </c>
    </row>
    <row customHeight="1" ht="35.699999999999996">
      <c r="D19" s="1694"/>
      <c r="E19" s="1720" t="s">
        <v>718</v>
      </c>
      <c r="F19" s="1706" t="s">
        <v>719</v>
      </c>
      <c r="G19" s="1699" t="s">
        <v>556</v>
      </c>
      <c r="H19" s="613"/>
      <c r="I19" s="613"/>
      <c r="J19" s="345"/>
      <c r="K19" s="599"/>
      <c r="AF19" s="1687">
        <v>34</v>
      </c>
    </row>
    <row customHeight="1" ht="19.95">
      <c r="D20" s="1694"/>
      <c r="E20" s="1720" t="s">
        <v>310</v>
      </c>
      <c r="F20" s="1010" t="s">
        <v>720</v>
      </c>
      <c r="G20" s="1699" t="s">
        <v>556</v>
      </c>
      <c r="H20" s="613"/>
      <c r="I20" s="613"/>
      <c r="J20" s="345" t="s">
        <v>721</v>
      </c>
      <c r="K20" s="599"/>
      <c r="AF20" s="1687">
        <v>19</v>
      </c>
    </row>
    <row customHeight="1" ht="19.95">
      <c r="D21" s="1694"/>
      <c r="E21" s="1720" t="s">
        <v>722</v>
      </c>
      <c r="F21" s="1706" t="s">
        <v>723</v>
      </c>
      <c r="G21" s="1699" t="s">
        <v>556</v>
      </c>
      <c r="H21" s="613"/>
      <c r="I21" s="613"/>
      <c r="J21" s="345"/>
      <c r="K21" s="599"/>
      <c r="AF21" s="1687">
        <v>19</v>
      </c>
    </row>
    <row customHeight="1" ht="19.95">
      <c r="D22" s="1694"/>
      <c r="E22" s="1720" t="s">
        <v>724</v>
      </c>
      <c r="F22" s="1706" t="s">
        <v>725</v>
      </c>
      <c r="G22" s="1699" t="s">
        <v>556</v>
      </c>
      <c r="H22" s="613"/>
      <c r="I22" s="613"/>
      <c r="J22" s="345"/>
      <c r="K22" s="599"/>
      <c r="AF22" s="1687">
        <v>19</v>
      </c>
    </row>
    <row customHeight="1" ht="24">
      <c r="D23" s="1694"/>
      <c r="E23" s="1720" t="s">
        <v>313</v>
      </c>
      <c r="F23" s="1010" t="s">
        <v>726</v>
      </c>
      <c r="G23" s="1699" t="s">
        <v>556</v>
      </c>
      <c r="H23" s="613"/>
      <c r="I23" s="613"/>
      <c r="J23" s="345" t="s">
        <v>727</v>
      </c>
      <c r="K23" s="599"/>
      <c r="AF23" s="1687">
        <v>23</v>
      </c>
    </row>
    <row customHeight="1" ht="19.95">
      <c r="D24" s="1694"/>
      <c r="E24" s="1720" t="s">
        <v>728</v>
      </c>
      <c r="F24" s="1706" t="s">
        <v>729</v>
      </c>
      <c r="G24" s="1699" t="s">
        <v>556</v>
      </c>
      <c r="H24" s="613"/>
      <c r="I24" s="613"/>
      <c r="J24" s="345"/>
      <c r="K24" s="599"/>
      <c r="AF24" s="1687">
        <v>19</v>
      </c>
    </row>
    <row customHeight="1" ht="35.699999999999996">
      <c r="D25" s="1694"/>
      <c r="E25" s="1720" t="s">
        <v>730</v>
      </c>
      <c r="F25" s="1706" t="s">
        <v>731</v>
      </c>
      <c r="G25" s="1699" t="s">
        <v>556</v>
      </c>
      <c r="H25" s="613"/>
      <c r="I25" s="613"/>
      <c r="J25" s="345"/>
      <c r="K25" s="599"/>
      <c r="AF25" s="1687">
        <v>34</v>
      </c>
    </row>
    <row customHeight="1" ht="24">
      <c r="D26" s="1694"/>
      <c r="E26" s="1720" t="s">
        <v>732</v>
      </c>
      <c r="F26" s="1010" t="s">
        <v>733</v>
      </c>
      <c r="G26" s="1699" t="s">
        <v>556</v>
      </c>
      <c r="H26" s="613"/>
      <c r="I26" s="613"/>
      <c r="J26" s="345" t="s">
        <v>734</v>
      </c>
      <c r="K26" s="599"/>
      <c r="AF26" s="1687">
        <v>23</v>
      </c>
    </row>
    <row customHeight="1" ht="19.95">
      <c r="D27" s="1694"/>
      <c r="E27" s="1731" t="s">
        <v>735</v>
      </c>
      <c r="F27" s="1706" t="s">
        <v>736</v>
      </c>
      <c r="G27" s="1710" t="s">
        <v>556</v>
      </c>
      <c r="H27" s="1732"/>
      <c r="I27" s="1732"/>
      <c r="J27" s="345"/>
      <c r="K27" s="599"/>
      <c r="AF27" s="1687">
        <v>19</v>
      </c>
    </row>
    <row customHeight="1" ht="19.95">
      <c r="D28" s="1694"/>
      <c r="E28" s="1731" t="s">
        <v>737</v>
      </c>
      <c r="F28" s="1706" t="s">
        <v>738</v>
      </c>
      <c r="G28" s="1710" t="s">
        <v>556</v>
      </c>
      <c r="H28" s="1732"/>
      <c r="I28" s="1732"/>
      <c r="J28" s="345"/>
      <c r="K28" s="599"/>
      <c r="AF28" s="1687">
        <v>19</v>
      </c>
    </row>
    <row customHeight="1" ht="19.95">
      <c r="D29" s="1694"/>
      <c r="E29" s="1731" t="s">
        <v>739</v>
      </c>
      <c r="F29" s="1010" t="s">
        <v>740</v>
      </c>
      <c r="G29" s="1710" t="s">
        <v>556</v>
      </c>
      <c r="H29" s="1732"/>
      <c r="I29" s="1732"/>
      <c r="J29" s="345"/>
      <c r="K29" s="599"/>
      <c r="AF29" s="1687">
        <v>19</v>
      </c>
    </row>
    <row customHeight="1" ht="19.95">
      <c r="D30" s="1694"/>
      <c r="E30" s="1731" t="s">
        <v>741</v>
      </c>
      <c r="F30" s="1010" t="s">
        <v>742</v>
      </c>
      <c r="G30" s="1710" t="s">
        <v>556</v>
      </c>
      <c r="H30" s="1732"/>
      <c r="I30" s="1732"/>
      <c r="J30" s="345"/>
      <c r="K30" s="599"/>
      <c r="AF30" s="1687">
        <v>19</v>
      </c>
    </row>
    <row customHeight="1" ht="19.95">
      <c r="D31" s="1694"/>
      <c r="E31" s="1731" t="s">
        <v>743</v>
      </c>
      <c r="F31" s="1010" t="s">
        <v>744</v>
      </c>
      <c r="G31" s="1710" t="s">
        <v>556</v>
      </c>
      <c r="H31" s="1732"/>
      <c r="I31" s="1732"/>
      <c r="J31" s="345"/>
      <c r="K31" s="599"/>
      <c r="AF31" s="1687">
        <v>19</v>
      </c>
    </row>
    <row s="2849" customFormat="1" customHeight="1" ht="35.699999999999996">
      <c r="A32" s="1043"/>
      <c r="C32" s="1692"/>
      <c r="D32" s="1694"/>
      <c r="E32" s="1731" t="s">
        <v>745</v>
      </c>
      <c r="F32" s="1010" t="s">
        <v>746</v>
      </c>
      <c r="G32" s="1700" t="s">
        <v>556</v>
      </c>
      <c r="H32" s="635">
        <f>SUM(H33:H34)</f>
        <v>0</v>
      </c>
      <c r="I32" s="635">
        <f>SUM(I33:I34)</f>
        <v>0</v>
      </c>
      <c r="J32" s="345" t="s">
        <v>747</v>
      </c>
      <c r="K32" s="599"/>
      <c r="L32" s="1692"/>
      <c r="M32" s="1692"/>
      <c r="R32" s="1692"/>
      <c r="U32" s="600"/>
      <c r="AA32" s="1688"/>
      <c r="AB32" s="1688"/>
      <c r="AC32" s="1688"/>
      <c r="AD32" s="1688"/>
      <c r="AE32" s="1688"/>
      <c r="AF32" s="1216">
        <v>34</v>
      </c>
    </row>
    <row s="2850" customFormat="1" customHeight="1" ht="1.05">
      <c r="A33" s="1223"/>
      <c r="D33" s="604"/>
      <c r="E33" s="858" t="str">
        <f>E32&amp;".0"</f>
        <v>2.8.0</v>
      </c>
      <c r="F33" s="1047"/>
      <c r="G33" s="607"/>
      <c r="H33" s="1048"/>
      <c r="I33" s="1048"/>
      <c r="J33" s="1049"/>
      <c r="AF33" s="1692">
        <v>1</v>
      </c>
    </row>
    <row s="2849" customFormat="1" customHeight="1" ht="19.95">
      <c r="A34" s="1043"/>
      <c r="C34" s="1692"/>
      <c r="D34" s="1689"/>
      <c r="E34" s="626"/>
      <c r="F34" s="1722" t="s">
        <v>581</v>
      </c>
      <c r="G34" s="628"/>
      <c r="H34" s="629"/>
      <c r="I34" s="629"/>
      <c r="J34" s="357" t="s">
        <v>748</v>
      </c>
      <c r="K34" s="599"/>
      <c r="L34" s="1692"/>
      <c r="M34" s="1692"/>
      <c r="R34" s="1692"/>
      <c r="U34" s="600"/>
      <c r="AA34" s="1688"/>
      <c r="AB34" s="1688"/>
      <c r="AC34" s="1688"/>
      <c r="AD34" s="1688"/>
      <c r="AE34" s="1688"/>
      <c r="AF34" s="1216">
        <v>19</v>
      </c>
    </row>
    <row customHeight="1" ht="60">
      <c r="D35" s="1694"/>
      <c r="E35" s="1731" t="s">
        <v>749</v>
      </c>
      <c r="F35" s="1010" t="s">
        <v>750</v>
      </c>
      <c r="G35" s="1710" t="s">
        <v>556</v>
      </c>
      <c r="H35" s="1732"/>
      <c r="I35" s="1732"/>
      <c r="J35" s="345" t="s">
        <v>751</v>
      </c>
      <c r="K35" s="599"/>
      <c r="AF35" s="1687">
        <v>57</v>
      </c>
    </row>
    <row s="2849" customFormat="1" customHeight="1" ht="24">
      <c r="A36" s="1045" t="s">
        <v>582</v>
      </c>
      <c r="C36" s="1692"/>
      <c r="D36" s="1694"/>
      <c r="E36" s="1720" t="s">
        <v>91</v>
      </c>
      <c r="F36" s="763" t="s">
        <v>752</v>
      </c>
      <c r="G36" s="1699" t="s">
        <v>556</v>
      </c>
      <c r="H36" s="613"/>
      <c r="I36" s="613"/>
      <c r="J36" s="345" t="s">
        <v>753</v>
      </c>
      <c r="K36" s="599"/>
      <c r="L36" s="1692"/>
      <c r="M36" s="1692"/>
      <c r="R36" s="1692"/>
      <c r="U36" s="600"/>
      <c r="AA36" s="1688"/>
      <c r="AB36" s="1688"/>
      <c r="AC36" s="1688"/>
      <c r="AD36" s="1688"/>
      <c r="AE36" s="1688"/>
      <c r="AF36" s="1216">
        <v>23</v>
      </c>
    </row>
    <row s="2849" customFormat="1" customHeight="1" ht="35.699999999999996">
      <c r="A37" s="1045"/>
      <c r="C37" s="1692"/>
      <c r="D37" s="1694"/>
      <c r="E37" s="1720" t="s">
        <v>327</v>
      </c>
      <c r="F37" s="1010" t="s">
        <v>754</v>
      </c>
      <c r="G37" s="1710"/>
      <c r="H37" s="613"/>
      <c r="I37" s="613"/>
      <c r="J37" s="345"/>
      <c r="K37" s="599"/>
      <c r="L37" s="1692"/>
      <c r="M37" s="1692"/>
      <c r="R37" s="1692"/>
      <c r="U37" s="600"/>
      <c r="AA37" s="1688"/>
      <c r="AB37" s="1688"/>
      <c r="AC37" s="1688"/>
      <c r="AD37" s="1688"/>
      <c r="AE37" s="1688"/>
      <c r="AF37" s="1216">
        <v>34</v>
      </c>
    </row>
    <row s="2849" customFormat="1" customHeight="1" ht="19.95">
      <c r="A38" s="1043"/>
      <c r="C38" s="1692"/>
      <c r="D38" s="631"/>
      <c r="E38" s="1720" t="s">
        <v>92</v>
      </c>
      <c r="F38" s="763" t="s">
        <v>755</v>
      </c>
      <c r="G38" s="1699" t="s">
        <v>556</v>
      </c>
      <c r="H38" s="613"/>
      <c r="I38" s="613"/>
      <c r="J38" s="345" t="s">
        <v>756</v>
      </c>
      <c r="K38" s="599"/>
      <c r="L38" s="1692"/>
      <c r="M38" s="1692"/>
      <c r="R38" s="1692"/>
      <c r="U38" s="600"/>
      <c r="AA38" s="1688"/>
      <c r="AB38" s="1688"/>
      <c r="AC38" s="1688"/>
      <c r="AD38" s="1688"/>
      <c r="AE38" s="1688"/>
      <c r="AF38" s="1216">
        <v>19</v>
      </c>
    </row>
    <row s="2849" customFormat="1" customHeight="1" ht="24">
      <c r="A39" s="1043"/>
      <c r="C39" s="1692"/>
      <c r="D39" s="631"/>
      <c r="E39" s="1720" t="s">
        <v>757</v>
      </c>
      <c r="F39" s="1010" t="s">
        <v>758</v>
      </c>
      <c r="G39" s="1710" t="s">
        <v>556</v>
      </c>
      <c r="H39" s="613"/>
      <c r="I39" s="613"/>
      <c r="J39" s="345" t="s">
        <v>759</v>
      </c>
      <c r="K39" s="599"/>
      <c r="L39" s="1692"/>
      <c r="M39" s="1692"/>
      <c r="R39" s="1692"/>
      <c r="U39" s="600"/>
      <c r="AA39" s="1688"/>
      <c r="AB39" s="1688"/>
      <c r="AC39" s="1688"/>
      <c r="AD39" s="1688"/>
      <c r="AE39" s="1688"/>
      <c r="AF39" s="1216">
        <v>23</v>
      </c>
    </row>
    <row s="2849" customFormat="1" customHeight="1" ht="24">
      <c r="A40" s="1043"/>
      <c r="C40" s="1692"/>
      <c r="D40" s="1694"/>
      <c r="E40" s="1720" t="s">
        <v>760</v>
      </c>
      <c r="F40" s="1706" t="s">
        <v>761</v>
      </c>
      <c r="G40" s="1699" t="s">
        <v>556</v>
      </c>
      <c r="H40" s="613"/>
      <c r="I40" s="613"/>
      <c r="J40" s="345" t="s">
        <v>762</v>
      </c>
      <c r="K40" s="599"/>
      <c r="L40" s="1692"/>
      <c r="M40" s="1692"/>
      <c r="R40" s="1692"/>
      <c r="U40" s="600"/>
      <c r="AA40" s="1688"/>
      <c r="AB40" s="1688"/>
      <c r="AC40" s="1688"/>
      <c r="AD40" s="1688"/>
      <c r="AE40" s="1688"/>
      <c r="AF40" s="1216">
        <v>23</v>
      </c>
    </row>
    <row s="2849" customFormat="1" customHeight="1" ht="24">
      <c r="A41" s="1043"/>
      <c r="C41" s="1692"/>
      <c r="D41" s="1694"/>
      <c r="E41" s="1720" t="s">
        <v>763</v>
      </c>
      <c r="F41" s="1706" t="s">
        <v>764</v>
      </c>
      <c r="G41" s="1699" t="s">
        <v>556</v>
      </c>
      <c r="H41" s="613"/>
      <c r="I41" s="613"/>
      <c r="J41" s="345" t="s">
        <v>765</v>
      </c>
      <c r="K41" s="599"/>
      <c r="L41" s="1692"/>
      <c r="M41" s="1692"/>
      <c r="R41" s="1692"/>
      <c r="U41" s="600"/>
      <c r="AA41" s="1688"/>
      <c r="AB41" s="1688"/>
      <c r="AC41" s="1688"/>
      <c r="AD41" s="1688"/>
      <c r="AE41" s="1688"/>
      <c r="AF41" s="1216">
        <v>23</v>
      </c>
    </row>
    <row s="2849" customFormat="1" customHeight="1" ht="24">
      <c r="A42" s="1043"/>
      <c r="C42" s="1692"/>
      <c r="D42" s="1694"/>
      <c r="E42" s="1720" t="s">
        <v>766</v>
      </c>
      <c r="F42" s="1706" t="s">
        <v>767</v>
      </c>
      <c r="G42" s="1699" t="s">
        <v>556</v>
      </c>
      <c r="H42" s="613"/>
      <c r="I42" s="613"/>
      <c r="J42" s="345" t="s">
        <v>768</v>
      </c>
      <c r="K42" s="599"/>
      <c r="L42" s="1692"/>
      <c r="M42" s="1692"/>
      <c r="R42" s="1692"/>
      <c r="U42" s="600"/>
      <c r="AA42" s="1688"/>
      <c r="AB42" s="1688"/>
      <c r="AC42" s="1688"/>
      <c r="AD42" s="1688"/>
      <c r="AE42" s="1688"/>
      <c r="AF42" s="1216">
        <v>23</v>
      </c>
    </row>
    <row s="2849" customFormat="1" customHeight="1" ht="35.699999999999996">
      <c r="A43" s="1043"/>
      <c r="C43" s="1692" t="s">
        <v>592</v>
      </c>
      <c r="D43" s="1694"/>
      <c r="E43" s="1720" t="s">
        <v>100</v>
      </c>
      <c r="F43" s="763" t="s">
        <v>633</v>
      </c>
      <c r="G43" s="1702" t="s">
        <v>769</v>
      </c>
      <c r="H43" s="457"/>
      <c r="I43" s="457"/>
      <c r="J43" s="345" t="s">
        <v>770</v>
      </c>
      <c r="K43" s="599"/>
      <c r="L43" s="1692"/>
      <c r="M43" s="1692"/>
      <c r="R43" s="1692"/>
      <c r="U43" s="600"/>
      <c r="AA43" s="1688"/>
      <c r="AB43" s="1688"/>
      <c r="AC43" s="1688"/>
      <c r="AD43" s="1688"/>
      <c r="AE43" s="1688"/>
      <c r="AF43" s="1216">
        <v>34</v>
      </c>
    </row>
    <row s="2849" customFormat="1" customHeight="1" ht="35.699999999999996">
      <c r="A44" s="1043"/>
      <c r="C44" s="1692"/>
      <c r="D44" s="1694"/>
      <c r="E44" s="1720" t="s">
        <v>93</v>
      </c>
      <c r="F44" s="763" t="s">
        <v>771</v>
      </c>
      <c r="G44" s="1699" t="s">
        <v>772</v>
      </c>
      <c r="H44" s="601"/>
      <c r="I44" s="601"/>
      <c r="J44" s="345" t="s">
        <v>773</v>
      </c>
      <c r="K44" s="599"/>
      <c r="L44" s="1692"/>
      <c r="M44" s="1692"/>
      <c r="R44" s="1692"/>
      <c r="U44" s="600"/>
      <c r="AA44" s="1688"/>
      <c r="AB44" s="1688"/>
      <c r="AC44" s="1688"/>
      <c r="AD44" s="1688"/>
      <c r="AE44" s="1688"/>
      <c r="AF44" s="1216">
        <v>34</v>
      </c>
    </row>
    <row s="2849" customFormat="1" customHeight="1" ht="24">
      <c r="A45" s="1043"/>
      <c r="C45" s="1692"/>
      <c r="D45" s="1694"/>
      <c r="E45" s="1720" t="s">
        <v>94</v>
      </c>
      <c r="F45" s="763" t="s">
        <v>774</v>
      </c>
      <c r="G45" s="1710" t="s">
        <v>775</v>
      </c>
      <c r="H45" s="601"/>
      <c r="I45" s="601"/>
      <c r="J45" s="345" t="s">
        <v>776</v>
      </c>
      <c r="K45" s="599"/>
      <c r="L45" s="1692"/>
      <c r="M45" s="1692"/>
      <c r="R45" s="1692"/>
      <c r="U45" s="600"/>
      <c r="AA45" s="1688"/>
      <c r="AB45" s="1688"/>
      <c r="AC45" s="1688"/>
      <c r="AD45" s="1688"/>
      <c r="AE45" s="1688"/>
      <c r="AF45" s="1216">
        <v>23</v>
      </c>
    </row>
    <row s="2849" customFormat="1" customHeight="1" ht="19.95">
      <c r="A46" s="1043"/>
      <c r="C46" s="1692"/>
      <c r="D46" s="1694"/>
      <c r="E46" s="1720" t="s">
        <v>112</v>
      </c>
      <c r="F46" s="763" t="s">
        <v>777</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4"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4"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4"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4"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4"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4"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4"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83</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7CE0C-DF52-BA6E-5761-0E66D4539B6F}"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81" width="10.7109375" hidden="1" customWidth="1"/>
    <col min="2" max="2" style="2849" width="16.8515625" hidden="1" customWidth="1"/>
    <col min="3" max="3" style="2850"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9" width="9.00390625" customWidth="1"/>
    <col min="12" max="12" style="2850" width="5.00390625" customWidth="1"/>
    <col min="13" max="13" style="2850" width="3.00390625" customWidth="1"/>
    <col min="14" max="17" style="2849" width="3.00390625" customWidth="1"/>
    <col min="18" max="18" style="2850" width="10.00390625" customWidth="1"/>
    <col min="19" max="19" style="2849" width="34.00390625" customWidth="1"/>
    <col min="20" max="20" style="2849" width="9.00390625" customWidth="1"/>
    <col min="21" max="21" style="4051" width="8.00390625" customWidth="1"/>
    <col min="22" max="26" style="2849" width="8.00390625" customWidth="1"/>
    <col min="27" max="31" style="2738" width="8.00390625" customWidth="1"/>
    <col min="32" max="32" style="2774" width="9.140625" hidden="1"/>
  </cols>
  <sheetData>
    <row s="2849" customFormat="1" customHeight="1" ht="22.5" hidden="1">
      <c r="A1" s="1043"/>
      <c r="C1" s="1692"/>
      <c r="D1" s="593"/>
      <c r="H1" s="1216">
        <v>4</v>
      </c>
      <c r="I1" s="1216">
        <v>4</v>
      </c>
      <c r="L1" s="1692"/>
      <c r="M1" s="1692"/>
      <c r="R1" s="1692"/>
      <c r="AF1" s="1216" t="s">
        <v>14</v>
      </c>
    </row>
    <row s="2849"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778</v>
      </c>
      <c r="F6" s="2304"/>
      <c r="G6" s="2304"/>
      <c r="H6" s="2304"/>
      <c r="I6" s="2304"/>
      <c r="J6" s="612"/>
      <c r="AF6" s="1687">
        <v>32</v>
      </c>
    </row>
    <row customHeight="1" ht="25.2">
      <c r="E7" s="2305" t="str">
        <f>IF(org=0,"Не определено",org)</f>
        <v>Муниципальное унитарное предприятие "Невельские коммунальные сети"</v>
      </c>
      <c r="F7" s="2305"/>
      <c r="G7" s="2305"/>
      <c r="H7" s="2305"/>
      <c r="I7" s="2305"/>
      <c r="AF7" s="1687">
        <v>24</v>
      </c>
    </row>
    <row customHeight="1" ht="11.549999999999999">
      <c r="E8" s="1191"/>
      <c r="F8" s="1191"/>
      <c r="G8" s="1191"/>
      <c r="H8" s="1191"/>
      <c r="I8" s="1191"/>
      <c r="AF8" s="1687">
        <v>11</v>
      </c>
    </row>
    <row s="2850" customFormat="1" customHeight="1" ht="1.05">
      <c r="A9" s="1223"/>
      <c r="D9" s="1698"/>
      <c r="H9" s="945"/>
      <c r="I9" s="945" t="s">
        <v>117</v>
      </c>
      <c r="AF9" s="1692">
        <v>1</v>
      </c>
    </row>
    <row customHeight="1" ht="11.549999999999999">
      <c r="E10" s="767"/>
      <c r="F10" s="2423" t="s">
        <v>106</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303</v>
      </c>
      <c r="F13" s="2426"/>
      <c r="G13" s="2426"/>
      <c r="H13" s="1712"/>
      <c r="I13" s="1712"/>
      <c r="J13" s="2183"/>
      <c r="AF13" s="1687">
        <v>11</v>
      </c>
    </row>
    <row customHeight="1" ht="24">
      <c r="E14" s="1713" t="s">
        <v>89</v>
      </c>
      <c r="F14" s="1716" t="s">
        <v>305</v>
      </c>
      <c r="G14" s="1716" t="s">
        <v>570</v>
      </c>
      <c r="H14" s="1716" t="s">
        <v>306</v>
      </c>
      <c r="I14" s="1716" t="s">
        <v>306</v>
      </c>
      <c r="J14" s="2183"/>
      <c r="AF14" s="1687">
        <v>23</v>
      </c>
    </row>
    <row customHeight="1" ht="19.95">
      <c r="D15" s="1694"/>
      <c r="E15" s="1686" t="s">
        <v>110</v>
      </c>
      <c r="F15" s="763" t="s">
        <v>779</v>
      </c>
      <c r="G15" s="1713" t="s">
        <v>556</v>
      </c>
      <c r="H15" s="613"/>
      <c r="I15" s="613"/>
      <c r="J15" s="345" t="s">
        <v>780</v>
      </c>
      <c r="K15" s="599" t="s">
        <v>634</v>
      </c>
      <c r="AF15" s="1687">
        <v>19</v>
      </c>
    </row>
    <row customHeight="1" ht="24">
      <c r="D16" s="1694"/>
      <c r="E16" s="1686" t="s">
        <v>111</v>
      </c>
      <c r="F16" s="1721" t="s">
        <v>781</v>
      </c>
      <c r="G16" s="1713" t="s">
        <v>556</v>
      </c>
      <c r="H16" s="614">
        <f>SUM(H17,H20:H27)</f>
        <v>0</v>
      </c>
      <c r="I16" s="614">
        <f>SUM(I17,I20:I27)</f>
        <v>0</v>
      </c>
      <c r="J16" s="345" t="s">
        <v>782</v>
      </c>
      <c r="K16" s="599" t="s">
        <v>634</v>
      </c>
      <c r="AF16" s="1687">
        <v>23</v>
      </c>
    </row>
    <row customHeight="1" ht="35.699999999999996">
      <c r="D17" s="1694"/>
      <c r="E17" s="1720" t="s">
        <v>712</v>
      </c>
      <c r="F17" s="1723" t="s">
        <v>783</v>
      </c>
      <c r="G17" s="1710" t="s">
        <v>556</v>
      </c>
      <c r="H17" s="613"/>
      <c r="I17" s="613"/>
      <c r="J17" s="345" t="s">
        <v>784</v>
      </c>
      <c r="K17" s="599"/>
      <c r="AF17" s="1687">
        <v>34</v>
      </c>
    </row>
    <row customHeight="1" ht="19.95">
      <c r="D18" s="1694"/>
      <c r="E18" s="1720" t="s">
        <v>715</v>
      </c>
      <c r="F18" s="1724" t="s">
        <v>785</v>
      </c>
      <c r="G18" s="1710" t="s">
        <v>556</v>
      </c>
      <c r="H18" s="613"/>
      <c r="I18" s="613"/>
      <c r="J18" s="345"/>
      <c r="K18" s="599"/>
      <c r="AF18" s="1687">
        <v>19</v>
      </c>
    </row>
    <row customHeight="1" ht="24">
      <c r="D19" s="1694"/>
      <c r="E19" s="1720" t="s">
        <v>718</v>
      </c>
      <c r="F19" s="1724" t="s">
        <v>786</v>
      </c>
      <c r="G19" s="1710" t="s">
        <v>556</v>
      </c>
      <c r="H19" s="613"/>
      <c r="I19" s="613"/>
      <c r="J19" s="345"/>
      <c r="K19" s="599"/>
      <c r="AF19" s="1687">
        <v>23</v>
      </c>
    </row>
    <row customHeight="1" ht="35.699999999999996">
      <c r="D20" s="1694"/>
      <c r="E20" s="1720" t="s">
        <v>310</v>
      </c>
      <c r="F20" s="1723" t="s">
        <v>787</v>
      </c>
      <c r="G20" s="1710" t="s">
        <v>556</v>
      </c>
      <c r="H20" s="613"/>
      <c r="I20" s="613"/>
      <c r="J20" s="345"/>
      <c r="K20" s="599"/>
      <c r="AF20" s="1687">
        <v>34</v>
      </c>
    </row>
    <row customHeight="1" ht="48.29999999999999">
      <c r="D21" s="1694"/>
      <c r="E21" s="1720" t="s">
        <v>313</v>
      </c>
      <c r="F21" s="1723" t="s">
        <v>788</v>
      </c>
      <c r="G21" s="1710" t="s">
        <v>556</v>
      </c>
      <c r="H21" s="613"/>
      <c r="I21" s="613"/>
      <c r="J21" s="345"/>
      <c r="K21" s="599"/>
      <c r="AF21" s="1687">
        <v>46</v>
      </c>
    </row>
    <row customHeight="1" ht="60">
      <c r="D22" s="1694"/>
      <c r="E22" s="1720" t="s">
        <v>732</v>
      </c>
      <c r="F22" s="1723" t="s">
        <v>789</v>
      </c>
      <c r="G22" s="1710" t="s">
        <v>556</v>
      </c>
      <c r="H22" s="613"/>
      <c r="I22" s="613"/>
      <c r="J22" s="345"/>
      <c r="K22" s="599"/>
      <c r="AF22" s="1687">
        <v>57</v>
      </c>
    </row>
    <row customHeight="1" ht="35.699999999999996">
      <c r="D23" s="1694"/>
      <c r="E23" s="1720" t="s">
        <v>739</v>
      </c>
      <c r="F23" s="1723" t="s">
        <v>790</v>
      </c>
      <c r="G23" s="1710" t="s">
        <v>556</v>
      </c>
      <c r="H23" s="613"/>
      <c r="I23" s="613"/>
      <c r="J23" s="345"/>
      <c r="K23" s="599"/>
      <c r="AF23" s="1687">
        <v>34</v>
      </c>
    </row>
    <row customHeight="1" ht="35.699999999999996">
      <c r="D24" s="1694"/>
      <c r="E24" s="1720" t="s">
        <v>741</v>
      </c>
      <c r="F24" s="1723" t="s">
        <v>791</v>
      </c>
      <c r="G24" s="1710" t="s">
        <v>556</v>
      </c>
      <c r="H24" s="613"/>
      <c r="I24" s="613"/>
      <c r="J24" s="345"/>
      <c r="K24" s="599"/>
      <c r="AF24" s="1687">
        <v>34</v>
      </c>
    </row>
    <row customHeight="1" ht="24">
      <c r="D25" s="1694"/>
      <c r="E25" s="1720" t="s">
        <v>743</v>
      </c>
      <c r="F25" s="1723" t="s">
        <v>792</v>
      </c>
      <c r="G25" s="1710" t="s">
        <v>556</v>
      </c>
      <c r="H25" s="613"/>
      <c r="I25" s="613"/>
      <c r="J25" s="345"/>
      <c r="K25" s="599"/>
      <c r="AF25" s="1687">
        <v>23</v>
      </c>
    </row>
    <row customHeight="1" ht="76.5">
      <c r="D26" s="1694"/>
      <c r="E26" s="1720" t="s">
        <v>745</v>
      </c>
      <c r="F26" s="1723" t="s">
        <v>793</v>
      </c>
      <c r="G26" s="1710" t="s">
        <v>556</v>
      </c>
      <c r="H26" s="613"/>
      <c r="I26" s="613"/>
      <c r="J26" s="345"/>
      <c r="K26" s="599"/>
      <c r="AF26" s="1687">
        <v>73</v>
      </c>
    </row>
    <row s="2849" customFormat="1" customHeight="1" ht="35.699999999999996">
      <c r="A27" s="1043"/>
      <c r="C27" s="1692"/>
      <c r="D27" s="1694"/>
      <c r="E27" s="1685" t="s">
        <v>749</v>
      </c>
      <c r="F27" s="1684" t="s">
        <v>794</v>
      </c>
      <c r="G27" s="1711" t="s">
        <v>556</v>
      </c>
      <c r="H27" s="635">
        <f>SUM(H28:H29)</f>
        <v>0</v>
      </c>
      <c r="I27" s="635">
        <f>SUM(I28:I29)</f>
        <v>0</v>
      </c>
      <c r="J27" s="345" t="s">
        <v>747</v>
      </c>
      <c r="K27" s="599"/>
      <c r="L27" s="1692"/>
      <c r="M27" s="1692"/>
      <c r="R27" s="1692"/>
      <c r="U27" s="600"/>
      <c r="AA27" s="1688"/>
      <c r="AB27" s="1688"/>
      <c r="AC27" s="1688"/>
      <c r="AD27" s="1688"/>
      <c r="AE27" s="1688"/>
      <c r="AF27" s="1216">
        <v>34</v>
      </c>
    </row>
    <row s="2850" customFormat="1" customHeight="1" ht="1.05">
      <c r="A28" s="1223"/>
      <c r="D28" s="604"/>
      <c r="E28" s="858" t="str">
        <f>E27&amp;".0"</f>
        <v>2.9.0</v>
      </c>
      <c r="F28" s="1047"/>
      <c r="G28" s="607"/>
      <c r="H28" s="1048"/>
      <c r="I28" s="1048"/>
      <c r="J28" s="1049"/>
      <c r="AF28" s="1692">
        <v>1</v>
      </c>
    </row>
    <row s="2849" customFormat="1" customHeight="1" ht="19.95">
      <c r="A29" s="1043"/>
      <c r="C29" s="1692"/>
      <c r="D29" s="1689"/>
      <c r="E29" s="626"/>
      <c r="F29" s="1722" t="s">
        <v>581</v>
      </c>
      <c r="G29" s="628"/>
      <c r="H29" s="629"/>
      <c r="I29" s="629"/>
      <c r="J29" s="357" t="s">
        <v>748</v>
      </c>
      <c r="K29" s="599"/>
      <c r="L29" s="1692"/>
      <c r="M29" s="1692"/>
      <c r="R29" s="1692"/>
      <c r="U29" s="600"/>
      <c r="AA29" s="1688"/>
      <c r="AB29" s="1688"/>
      <c r="AC29" s="1688"/>
      <c r="AD29" s="1688"/>
      <c r="AE29" s="1688"/>
      <c r="AF29" s="1216">
        <v>19</v>
      </c>
    </row>
    <row s="2849" customFormat="1" customHeight="1" ht="24">
      <c r="A30" s="1043"/>
      <c r="C30" s="1692"/>
      <c r="D30" s="1694"/>
      <c r="E30" s="1720" t="s">
        <v>91</v>
      </c>
      <c r="F30" s="1717" t="s">
        <v>795</v>
      </c>
      <c r="G30" s="1710" t="s">
        <v>556</v>
      </c>
      <c r="H30" s="613"/>
      <c r="I30" s="613"/>
      <c r="J30" s="345"/>
      <c r="K30" s="599"/>
      <c r="L30" s="1692"/>
      <c r="M30" s="1692"/>
      <c r="R30" s="1692"/>
      <c r="U30" s="600"/>
      <c r="AA30" s="1688"/>
      <c r="AB30" s="1688"/>
      <c r="AC30" s="1688"/>
      <c r="AD30" s="1688"/>
      <c r="AE30" s="1688"/>
      <c r="AF30" s="1216">
        <v>23</v>
      </c>
    </row>
    <row s="2849" customFormat="1" customHeight="1" ht="35.699999999999996">
      <c r="A31" s="1043"/>
      <c r="C31" s="1692"/>
      <c r="D31" s="631"/>
      <c r="E31" s="1720" t="s">
        <v>92</v>
      </c>
      <c r="F31" s="1717" t="s">
        <v>796</v>
      </c>
      <c r="G31" s="1710" t="s">
        <v>556</v>
      </c>
      <c r="H31" s="613"/>
      <c r="I31" s="613"/>
      <c r="J31" s="345" t="s">
        <v>797</v>
      </c>
      <c r="K31" s="599"/>
      <c r="L31" s="1692"/>
      <c r="M31" s="1692"/>
      <c r="R31" s="1692"/>
      <c r="U31" s="600"/>
      <c r="AA31" s="1688"/>
      <c r="AB31" s="1688"/>
      <c r="AC31" s="1688"/>
      <c r="AD31" s="1688"/>
      <c r="AE31" s="1688"/>
      <c r="AF31" s="1216">
        <v>34</v>
      </c>
    </row>
    <row s="2849" customFormat="1" customHeight="1" ht="24">
      <c r="A32" s="1043"/>
      <c r="C32" s="1692"/>
      <c r="D32" s="1694"/>
      <c r="E32" s="1720" t="s">
        <v>757</v>
      </c>
      <c r="F32" s="746" t="s">
        <v>761</v>
      </c>
      <c r="G32" s="1710" t="s">
        <v>556</v>
      </c>
      <c r="H32" s="613"/>
      <c r="I32" s="613"/>
      <c r="J32" s="345" t="s">
        <v>798</v>
      </c>
      <c r="K32" s="599"/>
      <c r="L32" s="1692"/>
      <c r="M32" s="1692"/>
      <c r="R32" s="1692"/>
      <c r="U32" s="600"/>
      <c r="AA32" s="1688"/>
      <c r="AB32" s="1688"/>
      <c r="AC32" s="1688"/>
      <c r="AD32" s="1688"/>
      <c r="AE32" s="1688"/>
      <c r="AF32" s="1216">
        <v>23</v>
      </c>
    </row>
    <row s="2849" customFormat="1" customHeight="1" ht="24">
      <c r="A33" s="1043"/>
      <c r="C33" s="1692"/>
      <c r="D33" s="1694"/>
      <c r="E33" s="1720" t="s">
        <v>799</v>
      </c>
      <c r="F33" s="746" t="s">
        <v>800</v>
      </c>
      <c r="G33" s="1710" t="s">
        <v>556</v>
      </c>
      <c r="H33" s="613"/>
      <c r="I33" s="613"/>
      <c r="J33" s="345" t="s">
        <v>801</v>
      </c>
      <c r="K33" s="599"/>
      <c r="L33" s="1692"/>
      <c r="M33" s="1692"/>
      <c r="R33" s="1692"/>
      <c r="U33" s="600"/>
      <c r="AA33" s="1688"/>
      <c r="AB33" s="1688"/>
      <c r="AC33" s="1688"/>
      <c r="AD33" s="1688"/>
      <c r="AE33" s="1688"/>
      <c r="AF33" s="1216">
        <v>23</v>
      </c>
    </row>
    <row s="2849" customFormat="1" customHeight="1" ht="24">
      <c r="A34" s="1043"/>
      <c r="C34" s="1692"/>
      <c r="D34" s="1694"/>
      <c r="E34" s="1720" t="s">
        <v>802</v>
      </c>
      <c r="F34" s="746" t="s">
        <v>767</v>
      </c>
      <c r="G34" s="1710" t="s">
        <v>556</v>
      </c>
      <c r="H34" s="613"/>
      <c r="I34" s="613"/>
      <c r="J34" s="345" t="s">
        <v>803</v>
      </c>
      <c r="K34" s="599"/>
      <c r="L34" s="1692"/>
      <c r="M34" s="1692"/>
      <c r="R34" s="1692"/>
      <c r="U34" s="600"/>
      <c r="AA34" s="1688"/>
      <c r="AB34" s="1688"/>
      <c r="AC34" s="1688"/>
      <c r="AD34" s="1688"/>
      <c r="AE34" s="1688"/>
      <c r="AF34" s="1216">
        <v>23</v>
      </c>
    </row>
    <row s="2849" customFormat="1" customHeight="1" ht="35.699999999999996">
      <c r="A35" s="1043"/>
      <c r="C35" s="1692" t="s">
        <v>592</v>
      </c>
      <c r="D35" s="1694"/>
      <c r="E35" s="1720" t="s">
        <v>100</v>
      </c>
      <c r="F35" s="1717" t="s">
        <v>633</v>
      </c>
      <c r="G35" s="1713" t="s">
        <v>309</v>
      </c>
      <c r="H35" s="457"/>
      <c r="I35" s="457"/>
      <c r="J35" s="345" t="s">
        <v>804</v>
      </c>
      <c r="K35" s="599"/>
      <c r="L35" s="1692"/>
      <c r="M35" s="1692"/>
      <c r="R35" s="1692"/>
      <c r="U35" s="600"/>
      <c r="AA35" s="1688"/>
      <c r="AB35" s="1688"/>
      <c r="AC35" s="1688"/>
      <c r="AD35" s="1688"/>
      <c r="AE35" s="1688"/>
      <c r="AF35" s="1216">
        <v>34</v>
      </c>
    </row>
    <row s="2849" customFormat="1" customHeight="1" ht="35.699999999999996">
      <c r="A36" s="1043"/>
      <c r="C36" s="1692"/>
      <c r="D36" s="1694"/>
      <c r="E36" s="1720" t="s">
        <v>93</v>
      </c>
      <c r="F36" s="1717" t="s">
        <v>805</v>
      </c>
      <c r="G36" s="1710" t="s">
        <v>772</v>
      </c>
      <c r="H36" s="601"/>
      <c r="I36" s="601"/>
      <c r="J36" s="345" t="s">
        <v>773</v>
      </c>
      <c r="K36" s="599"/>
      <c r="L36" s="1692"/>
      <c r="M36" s="1692"/>
      <c r="R36" s="1692"/>
      <c r="U36" s="600"/>
      <c r="AA36" s="1688"/>
      <c r="AB36" s="1688"/>
      <c r="AC36" s="1688"/>
      <c r="AD36" s="1688"/>
      <c r="AE36" s="1688"/>
      <c r="AF36" s="1216">
        <v>34</v>
      </c>
    </row>
    <row s="2849" customFormat="1" customHeight="1" ht="24">
      <c r="A37" s="1043"/>
      <c r="C37" s="1692"/>
      <c r="D37" s="1694"/>
      <c r="E37" s="1720" t="s">
        <v>94</v>
      </c>
      <c r="F37" s="1717" t="s">
        <v>806</v>
      </c>
      <c r="G37" s="1710" t="s">
        <v>775</v>
      </c>
      <c r="H37" s="601"/>
      <c r="I37" s="601"/>
      <c r="J37" s="345" t="s">
        <v>776</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807</v>
      </c>
      <c r="F39" s="2341" t="s">
        <v>808</v>
      </c>
      <c r="G39" s="2341"/>
      <c r="H39" s="425"/>
      <c r="I39" s="425"/>
      <c r="J39" s="425"/>
      <c r="AF39" s="1687">
        <v>26</v>
      </c>
    </row>
    <row s="3404" customFormat="1" customHeight="1" ht="39.75">
      <c r="A40" s="1043"/>
      <c r="B40" s="1692"/>
      <c r="C40" s="1692"/>
      <c r="D40" s="407"/>
      <c r="F40" s="2341" t="s">
        <v>809</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4"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4"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4"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4"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4"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4"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4"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4"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4"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4"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4"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4"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4"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4"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4"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4"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4"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4"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4"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4"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4"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4"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4"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4"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4"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4"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4"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4"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4"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4"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4"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4"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4"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4"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4"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4"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4"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4"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4"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4"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4"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4"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4"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4"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4"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4"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4"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4"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4"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4"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4"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4"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4"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4"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4"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4"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4"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4"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4"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4"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4"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4"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4"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4"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4"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4"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4"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4"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4"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4"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4"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4"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4"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4"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4"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4"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4"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4"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4"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4"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4"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4"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4"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4"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4"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4"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4"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4"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4"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4"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4"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4"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4"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4"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4"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4"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4"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4"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4"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4"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4"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4"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4"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4"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4"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4"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4"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4"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4"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4"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4"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4"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4"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4"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4"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4"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4"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4"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4"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4"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4"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4"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4"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4"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4"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4"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4"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4"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4"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4"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4"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4"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4"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4"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4"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4"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4"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4"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4"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4"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4"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4"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4"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4"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4"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4"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4"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4"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4"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4"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4"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4"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4"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4"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4"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83</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4740FB-B2D1-B174-216E-D404A210851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310" width="9.140625" hidden="1" customWidth="1"/>
    <col min="2" max="2" style="2850"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9"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Муниципальное унитарное предприятие "Невельские коммунальные сети"</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117</v>
      </c>
      <c r="J6" s="1078"/>
      <c r="X6" s="561">
        <v>1</v>
      </c>
    </row>
    <row customHeight="1" ht="11.549999999999999">
      <c r="D7" s="767"/>
      <c r="E7" s="2423" t="s">
        <v>106</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303</v>
      </c>
      <c r="E10" s="2158"/>
      <c r="F10" s="2158"/>
      <c r="G10" s="2158"/>
      <c r="H10" s="2158"/>
      <c r="I10" s="2158"/>
      <c r="J10" s="2159"/>
      <c r="K10" s="2255"/>
      <c r="L10" s="565"/>
      <c r="X10" s="814">
        <v>11</v>
      </c>
    </row>
    <row s="2774" customFormat="1" customHeight="1" ht="24">
      <c r="A11" s="2441"/>
      <c r="B11" s="2441"/>
      <c r="C11" s="713"/>
      <c r="D11" s="759" t="s">
        <v>89</v>
      </c>
      <c r="E11" s="761" t="s">
        <v>810</v>
      </c>
      <c r="F11" s="761" t="s">
        <v>570</v>
      </c>
      <c r="G11" s="521" t="s">
        <v>306</v>
      </c>
      <c r="H11" s="521" t="s">
        <v>393</v>
      </c>
      <c r="I11" s="863" t="s">
        <v>306</v>
      </c>
      <c r="J11" s="864" t="s">
        <v>393</v>
      </c>
      <c r="K11" s="2288"/>
      <c r="L11" s="714"/>
      <c r="X11" s="565">
        <v>23</v>
      </c>
    </row>
    <row s="2850" customFormat="1" customHeight="1" ht="10.5">
      <c r="A12" s="1008"/>
      <c r="D12" s="1081" t="s">
        <v>110</v>
      </c>
      <c r="E12" s="1081" t="s">
        <v>111</v>
      </c>
      <c r="F12" s="1081" t="s">
        <v>91</v>
      </c>
      <c r="G12" s="1082" t="str">
        <f>G1&amp;".1"</f>
        <v>4.1</v>
      </c>
      <c r="H12" s="1082" t="str">
        <f>G1&amp;".2"</f>
        <v>4.2</v>
      </c>
      <c r="I12" s="1082" t="str">
        <f>I1&amp;".1"</f>
        <v>4.1</v>
      </c>
      <c r="J12" s="1082" t="str">
        <f>I1&amp;".2"</f>
        <v>4.2</v>
      </c>
      <c r="K12" s="1082"/>
      <c r="X12" s="567">
        <v>10</v>
      </c>
    </row>
    <row customHeight="1" ht="22.5" hidden="1">
      <c r="A13" s="2448" t="s">
        <v>811</v>
      </c>
      <c r="D13" s="1009" t="s">
        <v>110</v>
      </c>
      <c r="E13" s="335" t="s">
        <v>812</v>
      </c>
      <c r="F13" s="716" t="s">
        <v>813</v>
      </c>
      <c r="G13" s="613"/>
      <c r="H13" s="717"/>
      <c r="I13" s="613"/>
      <c r="J13" s="717"/>
      <c r="K13" s="345" t="s">
        <v>814</v>
      </c>
      <c r="L13" s="776"/>
      <c r="X13" s="561">
        <v>0</v>
      </c>
    </row>
    <row customHeight="1" ht="22.5" hidden="1">
      <c r="A14" s="2448"/>
      <c r="D14" s="595" t="s">
        <v>111</v>
      </c>
      <c r="E14" s="335" t="s">
        <v>815</v>
      </c>
      <c r="F14" s="716" t="s">
        <v>816</v>
      </c>
      <c r="G14" s="613"/>
      <c r="H14" s="718"/>
      <c r="I14" s="613"/>
      <c r="J14" s="718"/>
      <c r="K14" s="345" t="s">
        <v>817</v>
      </c>
      <c r="L14" s="776"/>
      <c r="X14" s="561">
        <v>0</v>
      </c>
    </row>
    <row s="2774" customFormat="1" customHeight="1" ht="78.75" hidden="1">
      <c r="A15" s="2448"/>
      <c r="B15" s="567"/>
      <c r="D15" s="1009" t="s">
        <v>91</v>
      </c>
      <c r="E15" s="763" t="s">
        <v>818</v>
      </c>
      <c r="F15" s="1006" t="s">
        <v>309</v>
      </c>
      <c r="G15" s="1006" t="s">
        <v>309</v>
      </c>
      <c r="H15" s="162"/>
      <c r="I15" s="1006" t="s">
        <v>309</v>
      </c>
      <c r="J15" s="162"/>
      <c r="K15" s="345" t="s">
        <v>819</v>
      </c>
      <c r="L15" s="776"/>
      <c r="X15" s="814">
        <v>0</v>
      </c>
    </row>
    <row s="2774" customFormat="1" customHeight="1" ht="22.5" hidden="1">
      <c r="A16" s="2448"/>
      <c r="B16" s="567"/>
      <c r="D16" s="1009" t="s">
        <v>327</v>
      </c>
      <c r="E16" s="1010" t="s">
        <v>820</v>
      </c>
      <c r="F16" s="1006" t="s">
        <v>821</v>
      </c>
      <c r="G16" s="873"/>
      <c r="H16" s="162"/>
      <c r="I16" s="873"/>
      <c r="J16" s="162"/>
      <c r="K16" s="345"/>
      <c r="L16" s="776"/>
      <c r="X16" s="814">
        <v>0</v>
      </c>
    </row>
    <row s="2774" customFormat="1" customHeight="1" ht="22.5" hidden="1">
      <c r="A17" s="2448"/>
      <c r="B17" s="567"/>
      <c r="D17" s="1009" t="s">
        <v>335</v>
      </c>
      <c r="E17" s="1010" t="s">
        <v>822</v>
      </c>
      <c r="F17" s="1006" t="s">
        <v>823</v>
      </c>
      <c r="G17" s="873"/>
      <c r="H17" s="162"/>
      <c r="I17" s="873"/>
      <c r="J17" s="162"/>
      <c r="K17" s="345"/>
      <c r="L17" s="776"/>
      <c r="X17" s="814">
        <v>0</v>
      </c>
    </row>
    <row s="2774" customFormat="1" customHeight="1" ht="33.75" hidden="1">
      <c r="A18" s="2448"/>
      <c r="B18" s="567"/>
      <c r="D18" s="1009" t="s">
        <v>337</v>
      </c>
      <c r="E18" s="1010" t="s">
        <v>824</v>
      </c>
      <c r="F18" s="1006" t="s">
        <v>575</v>
      </c>
      <c r="G18" s="736"/>
      <c r="H18" s="162"/>
      <c r="I18" s="736"/>
      <c r="J18" s="162"/>
      <c r="K18" s="345"/>
      <c r="L18" s="776"/>
      <c r="X18" s="814">
        <v>0</v>
      </c>
    </row>
    <row customHeight="1" ht="101.25" hidden="1">
      <c r="A19" s="2448"/>
      <c r="D19" s="1009" t="s">
        <v>92</v>
      </c>
      <c r="E19" s="335" t="s">
        <v>825</v>
      </c>
      <c r="F19" s="716" t="s">
        <v>550</v>
      </c>
      <c r="G19" s="719"/>
      <c r="H19" s="718"/>
      <c r="I19" s="1011"/>
      <c r="J19" s="718"/>
      <c r="K19" s="345" t="s">
        <v>826</v>
      </c>
      <c r="L19" s="776"/>
      <c r="X19" s="561">
        <v>0</v>
      </c>
    </row>
    <row s="2774" customFormat="1" customHeight="1" ht="18.75" hidden="1">
      <c r="A20" s="2448"/>
      <c r="C20" s="1012"/>
      <c r="D20" s="1009" t="s">
        <v>757</v>
      </c>
      <c r="E20" s="1010" t="s">
        <v>827</v>
      </c>
      <c r="F20" s="1006" t="s">
        <v>309</v>
      </c>
      <c r="G20" s="1006" t="s">
        <v>309</v>
      </c>
      <c r="H20" s="1005" t="s">
        <v>309</v>
      </c>
      <c r="I20" s="1006" t="s">
        <v>309</v>
      </c>
      <c r="J20" s="1005" t="s">
        <v>309</v>
      </c>
      <c r="K20" s="1004"/>
      <c r="L20" s="776"/>
      <c r="W20" s="731"/>
      <c r="X20" s="814">
        <v>0</v>
      </c>
    </row>
    <row s="2774" customFormat="1" customHeight="1" ht="33.75" hidden="1">
      <c r="A21" s="2448"/>
      <c r="C21" s="1012"/>
      <c r="D21" s="1009" t="s">
        <v>760</v>
      </c>
      <c r="E21" s="632" t="s">
        <v>828</v>
      </c>
      <c r="F21" s="1006" t="s">
        <v>829</v>
      </c>
      <c r="G21" s="736"/>
      <c r="H21" s="162"/>
      <c r="I21" s="736"/>
      <c r="J21" s="162"/>
      <c r="K21" s="1004"/>
      <c r="L21" s="776"/>
      <c r="W21" s="731"/>
      <c r="X21" s="814">
        <v>0</v>
      </c>
    </row>
    <row s="2774" customFormat="1" customHeight="1" ht="33.75" hidden="1">
      <c r="A22" s="2448"/>
      <c r="C22" s="1012"/>
      <c r="D22" s="1009" t="s">
        <v>763</v>
      </c>
      <c r="E22" s="632" t="s">
        <v>830</v>
      </c>
      <c r="F22" s="1006" t="s">
        <v>831</v>
      </c>
      <c r="G22" s="736"/>
      <c r="H22" s="162"/>
      <c r="I22" s="736"/>
      <c r="J22" s="162"/>
      <c r="K22" s="1004"/>
      <c r="L22" s="776"/>
      <c r="W22" s="731"/>
      <c r="X22" s="814">
        <v>0</v>
      </c>
    </row>
    <row s="2774" customFormat="1" customHeight="1" ht="22.5" hidden="1">
      <c r="A23" s="2448"/>
      <c r="C23" s="1012"/>
      <c r="D23" s="1009" t="s">
        <v>799</v>
      </c>
      <c r="E23" s="1010" t="s">
        <v>832</v>
      </c>
      <c r="F23" s="1006" t="s">
        <v>309</v>
      </c>
      <c r="G23" s="1006" t="s">
        <v>309</v>
      </c>
      <c r="H23" s="1005" t="s">
        <v>309</v>
      </c>
      <c r="I23" s="1006" t="s">
        <v>309</v>
      </c>
      <c r="J23" s="1005" t="s">
        <v>309</v>
      </c>
      <c r="K23" s="1004"/>
      <c r="L23" s="776"/>
      <c r="W23" s="731"/>
      <c r="X23" s="814">
        <v>0</v>
      </c>
    </row>
    <row s="2774" customFormat="1" customHeight="1" ht="22.5" hidden="1">
      <c r="A24" s="2448"/>
      <c r="C24" s="1012"/>
      <c r="D24" s="1009" t="s">
        <v>833</v>
      </c>
      <c r="E24" s="632" t="s">
        <v>834</v>
      </c>
      <c r="F24" s="1006" t="s">
        <v>835</v>
      </c>
      <c r="G24" s="736"/>
      <c r="H24" s="742"/>
      <c r="I24" s="736"/>
      <c r="J24" s="742"/>
      <c r="K24" s="1004"/>
      <c r="L24" s="776"/>
      <c r="W24" s="731"/>
      <c r="X24" s="814">
        <v>0</v>
      </c>
    </row>
    <row s="2774" customFormat="1" customHeight="1" ht="22.5" hidden="1">
      <c r="A25" s="2448"/>
      <c r="C25" s="1012"/>
      <c r="D25" s="1009" t="s">
        <v>836</v>
      </c>
      <c r="E25" s="632" t="s">
        <v>837</v>
      </c>
      <c r="F25" s="1006" t="s">
        <v>309</v>
      </c>
      <c r="G25" s="1006" t="s">
        <v>309</v>
      </c>
      <c r="H25" s="1005" t="s">
        <v>309</v>
      </c>
      <c r="I25" s="1006" t="s">
        <v>309</v>
      </c>
      <c r="J25" s="1005" t="s">
        <v>309</v>
      </c>
      <c r="K25" s="1004"/>
      <c r="L25" s="776"/>
      <c r="W25" s="731"/>
      <c r="X25" s="814">
        <v>0</v>
      </c>
    </row>
    <row s="2774" customFormat="1" customHeight="1" ht="18.75" hidden="1">
      <c r="A26" s="2448"/>
      <c r="C26" s="1012"/>
      <c r="D26" s="1009" t="s">
        <v>838</v>
      </c>
      <c r="E26" s="609" t="s">
        <v>839</v>
      </c>
      <c r="F26" s="1006" t="s">
        <v>840</v>
      </c>
      <c r="G26" s="736"/>
      <c r="H26" s="742"/>
      <c r="I26" s="736"/>
      <c r="J26" s="742"/>
      <c r="K26" s="1004"/>
      <c r="L26" s="776"/>
      <c r="W26" s="731"/>
      <c r="X26" s="814">
        <v>0</v>
      </c>
    </row>
    <row s="2774" customFormat="1" customHeight="1" ht="18.75" hidden="1">
      <c r="A27" s="2448"/>
      <c r="C27" s="1012"/>
      <c r="D27" s="1009" t="s">
        <v>841</v>
      </c>
      <c r="E27" s="609" t="s">
        <v>842</v>
      </c>
      <c r="F27" s="1006" t="s">
        <v>843</v>
      </c>
      <c r="G27" s="736"/>
      <c r="H27" s="742"/>
      <c r="I27" s="736"/>
      <c r="J27" s="742"/>
      <c r="K27" s="1004"/>
      <c r="L27" s="776"/>
      <c r="W27" s="731"/>
      <c r="X27" s="814">
        <v>0</v>
      </c>
    </row>
    <row s="2774" customFormat="1" customHeight="1" ht="18.75" hidden="1">
      <c r="A28" s="2448"/>
      <c r="C28" s="1012"/>
      <c r="D28" s="1009" t="s">
        <v>844</v>
      </c>
      <c r="E28" s="632" t="s">
        <v>845</v>
      </c>
      <c r="F28" s="1006" t="s">
        <v>309</v>
      </c>
      <c r="G28" s="1006" t="s">
        <v>309</v>
      </c>
      <c r="H28" s="1005" t="s">
        <v>309</v>
      </c>
      <c r="I28" s="1006" t="s">
        <v>309</v>
      </c>
      <c r="J28" s="1005" t="s">
        <v>309</v>
      </c>
      <c r="K28" s="1004"/>
      <c r="L28" s="776"/>
      <c r="W28" s="731"/>
      <c r="X28" s="814">
        <v>0</v>
      </c>
    </row>
    <row s="2774" customFormat="1" customHeight="1" ht="18.75" hidden="1">
      <c r="A29" s="2448"/>
      <c r="C29" s="1012"/>
      <c r="D29" s="1009" t="s">
        <v>846</v>
      </c>
      <c r="E29" s="609" t="s">
        <v>839</v>
      </c>
      <c r="F29" s="1006" t="s">
        <v>847</v>
      </c>
      <c r="G29" s="736"/>
      <c r="H29" s="742"/>
      <c r="I29" s="736"/>
      <c r="J29" s="742"/>
      <c r="K29" s="1004"/>
      <c r="L29" s="776"/>
      <c r="W29" s="731"/>
      <c r="X29" s="814">
        <v>0</v>
      </c>
    </row>
    <row s="2774" customFormat="1" customHeight="1" ht="18.75" hidden="1">
      <c r="A30" s="2448"/>
      <c r="C30" s="1012"/>
      <c r="D30" s="1009" t="s">
        <v>848</v>
      </c>
      <c r="E30" s="609" t="s">
        <v>849</v>
      </c>
      <c r="F30" s="1006" t="s">
        <v>850</v>
      </c>
      <c r="G30" s="736"/>
      <c r="H30" s="742"/>
      <c r="I30" s="736"/>
      <c r="J30" s="742"/>
      <c r="K30" s="1004"/>
      <c r="L30" s="776"/>
      <c r="W30" s="731"/>
      <c r="X30" s="814">
        <v>0</v>
      </c>
    </row>
    <row customHeight="1" ht="126.75" hidden="1">
      <c r="A31" s="2448"/>
      <c r="D31" s="1009" t="s">
        <v>100</v>
      </c>
      <c r="E31" s="335" t="s">
        <v>851</v>
      </c>
      <c r="F31" s="716" t="s">
        <v>562</v>
      </c>
      <c r="G31" s="613"/>
      <c r="H31" s="718"/>
      <c r="I31" s="613"/>
      <c r="J31" s="718"/>
      <c r="K31" s="345" t="s">
        <v>852</v>
      </c>
      <c r="L31" s="776"/>
      <c r="X31" s="561">
        <v>0</v>
      </c>
    </row>
    <row customHeight="1" ht="56.25" hidden="1">
      <c r="A32" s="2448"/>
      <c r="D32" s="1009" t="s">
        <v>93</v>
      </c>
      <c r="E32" s="335" t="s">
        <v>853</v>
      </c>
      <c r="F32" s="595" t="s">
        <v>823</v>
      </c>
      <c r="G32" s="613"/>
      <c r="H32" s="718"/>
      <c r="I32" s="613"/>
      <c r="J32" s="718"/>
      <c r="K32" s="345" t="s">
        <v>854</v>
      </c>
      <c r="L32" s="776"/>
      <c r="X32" s="561">
        <v>0</v>
      </c>
    </row>
    <row customHeight="1" ht="11.25" hidden="1">
      <c r="A33" s="2448"/>
      <c r="E33" s="720"/>
      <c r="F33" s="237"/>
      <c r="G33" s="237"/>
      <c r="H33" s="237"/>
      <c r="I33" s="237"/>
      <c r="J33" s="237"/>
      <c r="K33" s="237"/>
      <c r="X33" s="561">
        <v>0</v>
      </c>
    </row>
    <row customHeight="1" ht="12.75" hidden="1">
      <c r="A34" s="2448"/>
      <c r="D34" s="121">
        <v>1</v>
      </c>
      <c r="E34" s="391" t="s">
        <v>855</v>
      </c>
      <c r="X34" s="561">
        <v>0</v>
      </c>
    </row>
    <row customHeight="1" ht="11.25" hidden="1">
      <c r="A35" s="2448"/>
      <c r="D35" s="425"/>
      <c r="E35" s="391" t="s">
        <v>856</v>
      </c>
      <c r="X35" s="561">
        <v>0</v>
      </c>
    </row>
    <row s="2774" customFormat="1" customHeight="1" ht="11.549999999999999">
      <c r="A36" s="1089"/>
      <c r="B36" s="574"/>
      <c r="D36" s="1090"/>
      <c r="E36" s="1091"/>
      <c r="X36" s="565">
        <v>11</v>
      </c>
    </row>
    <row s="2774" customFormat="1" customHeight="1" ht="22.5" hidden="1">
      <c r="A37" s="2448" t="s">
        <v>857</v>
      </c>
      <c r="B37" s="567"/>
      <c r="D37" s="1009">
        <v>1</v>
      </c>
      <c r="E37" s="763" t="s">
        <v>858</v>
      </c>
      <c r="F37" s="716" t="s">
        <v>813</v>
      </c>
      <c r="G37" s="613"/>
      <c r="H37" s="575"/>
      <c r="I37" s="613"/>
      <c r="J37" s="575"/>
      <c r="K37" s="345" t="s">
        <v>859</v>
      </c>
      <c r="X37" s="814">
        <v>0</v>
      </c>
    </row>
    <row s="2774" customFormat="1" customHeight="1" ht="22.5" hidden="1">
      <c r="A38" s="2448"/>
      <c r="B38" s="567"/>
      <c r="D38" s="725" t="s">
        <v>111</v>
      </c>
      <c r="E38" s="1088" t="s">
        <v>860</v>
      </c>
      <c r="F38" s="1092" t="s">
        <v>550</v>
      </c>
      <c r="G38" s="1092" t="s">
        <v>550</v>
      </c>
      <c r="H38" s="1086"/>
      <c r="I38" s="1092" t="s">
        <v>550</v>
      </c>
      <c r="J38" s="1086"/>
      <c r="K38" s="1087"/>
      <c r="X38" s="814">
        <v>0</v>
      </c>
    </row>
    <row s="2774" customFormat="1" customHeight="1" ht="33.75" hidden="1">
      <c r="A39" s="2448"/>
      <c r="B39" s="567"/>
      <c r="D39" s="721" t="s">
        <v>715</v>
      </c>
      <c r="E39" s="779" t="s">
        <v>861</v>
      </c>
      <c r="F39" s="716" t="s">
        <v>862</v>
      </c>
      <c r="G39" s="724"/>
      <c r="H39" s="1079"/>
      <c r="I39" s="724"/>
      <c r="J39" s="1079"/>
      <c r="K39" s="345" t="s">
        <v>863</v>
      </c>
      <c r="X39" s="814">
        <v>0</v>
      </c>
    </row>
    <row s="2774" customFormat="1" customHeight="1" ht="33.75" hidden="1">
      <c r="A40" s="2448"/>
      <c r="B40" s="567"/>
      <c r="D40" s="721" t="s">
        <v>718</v>
      </c>
      <c r="E40" s="779" t="s">
        <v>864</v>
      </c>
      <c r="F40" s="1083" t="s">
        <v>865</v>
      </c>
      <c r="G40" s="797"/>
      <c r="H40" s="1079"/>
      <c r="I40" s="797"/>
      <c r="J40" s="1079"/>
      <c r="K40" s="345" t="s">
        <v>866</v>
      </c>
      <c r="X40" s="814">
        <v>0</v>
      </c>
    </row>
    <row s="2774" customFormat="1" customHeight="1" ht="22.5" hidden="1">
      <c r="A41" s="2448"/>
      <c r="B41" s="567"/>
      <c r="D41" s="721" t="s">
        <v>91</v>
      </c>
      <c r="E41" s="778" t="s">
        <v>867</v>
      </c>
      <c r="F41" s="716" t="s">
        <v>550</v>
      </c>
      <c r="G41" s="716" t="s">
        <v>550</v>
      </c>
      <c r="H41" s="1080"/>
      <c r="I41" s="716" t="s">
        <v>550</v>
      </c>
      <c r="J41" s="1080"/>
      <c r="K41" s="358"/>
      <c r="X41" s="814">
        <v>0</v>
      </c>
    </row>
    <row s="2774" customFormat="1" customHeight="1" ht="45" hidden="1">
      <c r="A42" s="2448"/>
      <c r="B42" s="567"/>
      <c r="D42" s="721" t="s">
        <v>327</v>
      </c>
      <c r="E42" s="779" t="s">
        <v>868</v>
      </c>
      <c r="F42" s="716" t="s">
        <v>562</v>
      </c>
      <c r="G42" s="613"/>
      <c r="H42" s="1080"/>
      <c r="I42" s="613"/>
      <c r="J42" s="1080"/>
      <c r="K42" s="358" t="s">
        <v>869</v>
      </c>
      <c r="X42" s="814">
        <v>0</v>
      </c>
    </row>
    <row s="2774" customFormat="1" customHeight="1" ht="45" hidden="1">
      <c r="A43" s="2448"/>
      <c r="B43" s="567"/>
      <c r="D43" s="721" t="s">
        <v>335</v>
      </c>
      <c r="E43" s="723" t="s">
        <v>870</v>
      </c>
      <c r="F43" s="1084" t="s">
        <v>562</v>
      </c>
      <c r="G43" s="798"/>
      <c r="H43" s="1079"/>
      <c r="I43" s="798"/>
      <c r="J43" s="1079"/>
      <c r="K43" s="358" t="s">
        <v>871</v>
      </c>
      <c r="X43" s="814">
        <v>0</v>
      </c>
    </row>
    <row s="2774" customFormat="1" customHeight="1" ht="11.25" hidden="1">
      <c r="A44" s="2448"/>
      <c r="B44" s="567"/>
      <c r="D44" s="721" t="s">
        <v>92</v>
      </c>
      <c r="E44" s="722" t="s">
        <v>872</v>
      </c>
      <c r="F44" s="716" t="s">
        <v>862</v>
      </c>
      <c r="G44" s="724"/>
      <c r="H44" s="1079"/>
      <c r="I44" s="724"/>
      <c r="J44" s="1079"/>
      <c r="K44" s="345"/>
      <c r="X44" s="814">
        <v>0</v>
      </c>
    </row>
    <row s="2774" customFormat="1" customHeight="1" ht="11.25" hidden="1">
      <c r="A45" s="2448"/>
      <c r="B45" s="567"/>
      <c r="D45" s="721" t="s">
        <v>757</v>
      </c>
      <c r="E45" s="723" t="s">
        <v>873</v>
      </c>
      <c r="F45" s="716" t="s">
        <v>862</v>
      </c>
      <c r="G45" s="724"/>
      <c r="H45" s="1079"/>
      <c r="I45" s="724"/>
      <c r="J45" s="1079"/>
      <c r="K45" s="345"/>
      <c r="X45" s="814">
        <v>0</v>
      </c>
    </row>
    <row s="2774" customFormat="1" customHeight="1" ht="11.25" hidden="1">
      <c r="A46" s="2448"/>
      <c r="B46" s="567"/>
      <c r="D46" s="721" t="s">
        <v>799</v>
      </c>
      <c r="E46" s="723" t="s">
        <v>874</v>
      </c>
      <c r="F46" s="716" t="s">
        <v>862</v>
      </c>
      <c r="G46" s="724"/>
      <c r="H46" s="1079"/>
      <c r="I46" s="724"/>
      <c r="J46" s="1079"/>
      <c r="K46" s="345"/>
      <c r="X46" s="814">
        <v>0</v>
      </c>
    </row>
    <row s="2774" customFormat="1" customHeight="1" ht="11.25" hidden="1">
      <c r="A47" s="2448"/>
      <c r="B47" s="567"/>
      <c r="D47" s="721" t="s">
        <v>802</v>
      </c>
      <c r="E47" s="723" t="s">
        <v>875</v>
      </c>
      <c r="F47" s="716" t="s">
        <v>862</v>
      </c>
      <c r="G47" s="724"/>
      <c r="H47" s="1079"/>
      <c r="I47" s="724"/>
      <c r="J47" s="1079"/>
      <c r="K47" s="345"/>
      <c r="X47" s="814">
        <v>0</v>
      </c>
    </row>
    <row s="2774" customFormat="1" customHeight="1" ht="11.25" hidden="1">
      <c r="A48" s="2448"/>
      <c r="B48" s="567"/>
      <c r="D48" s="721" t="s">
        <v>876</v>
      </c>
      <c r="E48" s="727" t="s">
        <v>877</v>
      </c>
      <c r="F48" s="716" t="s">
        <v>862</v>
      </c>
      <c r="G48" s="724"/>
      <c r="H48" s="1079"/>
      <c r="I48" s="724"/>
      <c r="J48" s="1079"/>
      <c r="K48" s="345"/>
      <c r="X48" s="814">
        <v>0</v>
      </c>
    </row>
    <row s="2774" customFormat="1" customHeight="1" ht="11.25" hidden="1">
      <c r="A49" s="2448"/>
      <c r="B49" s="567"/>
      <c r="D49" s="721" t="s">
        <v>878</v>
      </c>
      <c r="E49" s="727" t="s">
        <v>879</v>
      </c>
      <c r="F49" s="716" t="s">
        <v>862</v>
      </c>
      <c r="G49" s="724"/>
      <c r="H49" s="1079"/>
      <c r="I49" s="724"/>
      <c r="J49" s="1079"/>
      <c r="K49" s="345"/>
      <c r="X49" s="814">
        <v>0</v>
      </c>
    </row>
    <row s="2774" customFormat="1" customHeight="1" ht="11.25" hidden="1">
      <c r="A50" s="2448"/>
      <c r="B50" s="567"/>
      <c r="D50" s="721" t="s">
        <v>880</v>
      </c>
      <c r="E50" s="723" t="s">
        <v>881</v>
      </c>
      <c r="F50" s="716" t="s">
        <v>862</v>
      </c>
      <c r="G50" s="724"/>
      <c r="H50" s="1079"/>
      <c r="I50" s="724"/>
      <c r="J50" s="1079"/>
      <c r="K50" s="345"/>
      <c r="X50" s="814">
        <v>0</v>
      </c>
    </row>
    <row s="2774" customFormat="1" customHeight="1" ht="11.25" hidden="1">
      <c r="A51" s="2448"/>
      <c r="B51" s="567"/>
      <c r="D51" s="721" t="s">
        <v>882</v>
      </c>
      <c r="E51" s="723" t="s">
        <v>883</v>
      </c>
      <c r="F51" s="716" t="s">
        <v>862</v>
      </c>
      <c r="G51" s="724"/>
      <c r="H51" s="1079"/>
      <c r="I51" s="724"/>
      <c r="J51" s="1079"/>
      <c r="K51" s="345"/>
      <c r="X51" s="814">
        <v>0</v>
      </c>
    </row>
    <row s="2774" customFormat="1" customHeight="1" ht="45" hidden="1">
      <c r="A52" s="2448"/>
      <c r="B52" s="567"/>
      <c r="D52" s="721" t="s">
        <v>100</v>
      </c>
      <c r="E52" s="722" t="s">
        <v>884</v>
      </c>
      <c r="F52" s="716" t="s">
        <v>862</v>
      </c>
      <c r="G52" s="724"/>
      <c r="H52" s="1079"/>
      <c r="I52" s="724"/>
      <c r="J52" s="1079"/>
      <c r="K52" s="345"/>
      <c r="X52" s="814">
        <v>0</v>
      </c>
    </row>
    <row s="2774" customFormat="1" customHeight="1" ht="11.25" hidden="1">
      <c r="A53" s="2448"/>
      <c r="B53" s="567"/>
      <c r="D53" s="721" t="s">
        <v>316</v>
      </c>
      <c r="E53" s="723" t="s">
        <v>873</v>
      </c>
      <c r="F53" s="716" t="s">
        <v>862</v>
      </c>
      <c r="G53" s="724"/>
      <c r="H53" s="1079"/>
      <c r="I53" s="724"/>
      <c r="J53" s="1079"/>
      <c r="K53" s="345"/>
      <c r="X53" s="814">
        <v>0</v>
      </c>
    </row>
    <row s="2774" customFormat="1" customHeight="1" ht="11.25" hidden="1">
      <c r="A54" s="2448"/>
      <c r="B54" s="567"/>
      <c r="D54" s="721" t="s">
        <v>885</v>
      </c>
      <c r="E54" s="723" t="s">
        <v>874</v>
      </c>
      <c r="F54" s="716" t="s">
        <v>862</v>
      </c>
      <c r="G54" s="724"/>
      <c r="H54" s="1079"/>
      <c r="I54" s="724"/>
      <c r="J54" s="1079"/>
      <c r="K54" s="345"/>
      <c r="X54" s="814">
        <v>0</v>
      </c>
    </row>
    <row s="2774" customFormat="1" customHeight="1" ht="11.25" hidden="1">
      <c r="A55" s="2448"/>
      <c r="B55" s="567"/>
      <c r="D55" s="721" t="s">
        <v>886</v>
      </c>
      <c r="E55" s="723" t="s">
        <v>875</v>
      </c>
      <c r="F55" s="716" t="s">
        <v>862</v>
      </c>
      <c r="G55" s="724"/>
      <c r="H55" s="1079"/>
      <c r="I55" s="724"/>
      <c r="J55" s="1079"/>
      <c r="K55" s="345"/>
      <c r="X55" s="814">
        <v>0</v>
      </c>
    </row>
    <row s="2774" customFormat="1" customHeight="1" ht="11.25" hidden="1">
      <c r="A56" s="2448"/>
      <c r="B56" s="567"/>
      <c r="D56" s="721" t="s">
        <v>887</v>
      </c>
      <c r="E56" s="727" t="s">
        <v>877</v>
      </c>
      <c r="F56" s="716" t="s">
        <v>862</v>
      </c>
      <c r="G56" s="724"/>
      <c r="H56" s="1079"/>
      <c r="I56" s="724"/>
      <c r="J56" s="1079"/>
      <c r="K56" s="345"/>
      <c r="X56" s="814">
        <v>0</v>
      </c>
    </row>
    <row s="2774" customFormat="1" customHeight="1" ht="11.25" hidden="1">
      <c r="A57" s="2448"/>
      <c r="B57" s="567"/>
      <c r="D57" s="721" t="s">
        <v>888</v>
      </c>
      <c r="E57" s="727" t="s">
        <v>879</v>
      </c>
      <c r="F57" s="716" t="s">
        <v>862</v>
      </c>
      <c r="G57" s="724"/>
      <c r="H57" s="1079"/>
      <c r="I57" s="724"/>
      <c r="J57" s="1079"/>
      <c r="K57" s="345"/>
      <c r="X57" s="814">
        <v>0</v>
      </c>
    </row>
    <row s="2774" customFormat="1" customHeight="1" ht="11.25" hidden="1">
      <c r="A58" s="2448"/>
      <c r="B58" s="567"/>
      <c r="D58" s="721" t="s">
        <v>889</v>
      </c>
      <c r="E58" s="723" t="s">
        <v>881</v>
      </c>
      <c r="F58" s="716" t="s">
        <v>862</v>
      </c>
      <c r="G58" s="724"/>
      <c r="H58" s="1079"/>
      <c r="I58" s="724"/>
      <c r="J58" s="1079"/>
      <c r="K58" s="345"/>
      <c r="X58" s="814">
        <v>0</v>
      </c>
    </row>
    <row s="2774" customFormat="1" customHeight="1" ht="11.25" hidden="1">
      <c r="A59" s="2448"/>
      <c r="B59" s="567"/>
      <c r="D59" s="721" t="s">
        <v>890</v>
      </c>
      <c r="E59" s="723" t="s">
        <v>883</v>
      </c>
      <c r="F59" s="716" t="s">
        <v>862</v>
      </c>
      <c r="G59" s="724"/>
      <c r="H59" s="1079"/>
      <c r="I59" s="724"/>
      <c r="J59" s="1079"/>
      <c r="K59" s="345"/>
      <c r="X59" s="814">
        <v>0</v>
      </c>
    </row>
    <row s="2774" customFormat="1" customHeight="1" ht="33.75" hidden="1">
      <c r="A60" s="2448"/>
      <c r="B60" s="567"/>
      <c r="D60" s="721" t="s">
        <v>93</v>
      </c>
      <c r="E60" s="722" t="s">
        <v>891</v>
      </c>
      <c r="F60" s="777" t="s">
        <v>562</v>
      </c>
      <c r="G60" s="798"/>
      <c r="H60" s="1079"/>
      <c r="I60" s="798"/>
      <c r="J60" s="1079"/>
      <c r="K60" s="358" t="s">
        <v>892</v>
      </c>
      <c r="X60" s="814">
        <v>0</v>
      </c>
    </row>
    <row s="2774" customFormat="1" customHeight="1" ht="33.75" hidden="1">
      <c r="A61" s="2448"/>
      <c r="B61" s="567"/>
      <c r="D61" s="721" t="s">
        <v>94</v>
      </c>
      <c r="E61" s="722" t="s">
        <v>893</v>
      </c>
      <c r="F61" s="782" t="s">
        <v>823</v>
      </c>
      <c r="G61" s="724"/>
      <c r="H61" s="1079"/>
      <c r="I61" s="724"/>
      <c r="J61" s="1079"/>
      <c r="K61" s="345"/>
      <c r="X61" s="814">
        <v>0</v>
      </c>
    </row>
    <row s="2774" customFormat="1" customHeight="1" ht="22.5" hidden="1">
      <c r="A62" s="2448"/>
      <c r="B62" s="567" t="s">
        <v>592</v>
      </c>
      <c r="D62" s="721" t="s">
        <v>112</v>
      </c>
      <c r="E62" s="722" t="s">
        <v>894</v>
      </c>
      <c r="F62" s="782" t="s">
        <v>309</v>
      </c>
      <c r="G62" s="438"/>
      <c r="H62" s="1079"/>
      <c r="I62" s="438"/>
      <c r="J62" s="1079"/>
      <c r="K62" s="345" t="s">
        <v>635</v>
      </c>
      <c r="X62" s="814">
        <v>0</v>
      </c>
    </row>
    <row s="2774" customFormat="1" customHeight="1" ht="45" hidden="1">
      <c r="A63" s="2448"/>
      <c r="B63" s="567" t="s">
        <v>592</v>
      </c>
      <c r="D63" s="721" t="s">
        <v>895</v>
      </c>
      <c r="E63" s="723" t="s">
        <v>896</v>
      </c>
      <c r="F63" s="777" t="s">
        <v>309</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897</v>
      </c>
      <c r="B65" s="567"/>
      <c r="D65" s="721">
        <v>1</v>
      </c>
      <c r="E65" s="800" t="s">
        <v>898</v>
      </c>
      <c r="F65" s="796" t="s">
        <v>813</v>
      </c>
      <c r="G65" s="797"/>
      <c r="H65" s="1085"/>
      <c r="I65" s="797"/>
      <c r="J65" s="1085"/>
      <c r="K65" s="357" t="s">
        <v>899</v>
      </c>
      <c r="X65" s="814">
        <v>0</v>
      </c>
    </row>
    <row s="2774" customFormat="1" customHeight="1" ht="56.25" hidden="1">
      <c r="A66" s="2448"/>
      <c r="B66" s="567"/>
      <c r="D66" s="799" t="s">
        <v>111</v>
      </c>
      <c r="E66" s="763" t="s">
        <v>900</v>
      </c>
      <c r="F66" s="716" t="s">
        <v>550</v>
      </c>
      <c r="G66" s="716" t="s">
        <v>550</v>
      </c>
      <c r="H66" s="575"/>
      <c r="I66" s="716" t="s">
        <v>550</v>
      </c>
      <c r="J66" s="575"/>
      <c r="K66" s="345"/>
      <c r="X66" s="814">
        <v>0</v>
      </c>
    </row>
    <row s="2774" customFormat="1" customHeight="1" ht="33.75" hidden="1">
      <c r="A67" s="2448"/>
      <c r="B67" s="567"/>
      <c r="D67" s="799" t="s">
        <v>712</v>
      </c>
      <c r="E67" s="1010" t="s">
        <v>901</v>
      </c>
      <c r="F67" s="716" t="s">
        <v>865</v>
      </c>
      <c r="G67" s="783"/>
      <c r="H67" s="575"/>
      <c r="I67" s="783"/>
      <c r="J67" s="575"/>
      <c r="K67" s="345"/>
      <c r="X67" s="814">
        <v>0</v>
      </c>
    </row>
    <row s="2774" customFormat="1" customHeight="1" ht="22.5" hidden="1">
      <c r="A68" s="2448"/>
      <c r="B68" s="567"/>
      <c r="D68" s="799" t="s">
        <v>310</v>
      </c>
      <c r="E68" s="1010" t="s">
        <v>902</v>
      </c>
      <c r="F68" s="716" t="s">
        <v>865</v>
      </c>
      <c r="G68" s="783"/>
      <c r="H68" s="575"/>
      <c r="I68" s="783"/>
      <c r="J68" s="575"/>
      <c r="K68" s="345"/>
      <c r="X68" s="814">
        <v>0</v>
      </c>
    </row>
    <row s="2774" customFormat="1" customHeight="1" ht="22.5" hidden="1">
      <c r="A69" s="2448"/>
      <c r="B69" s="567"/>
      <c r="D69" s="799" t="s">
        <v>313</v>
      </c>
      <c r="E69" s="1010" t="s">
        <v>903</v>
      </c>
      <c r="F69" s="777" t="s">
        <v>562</v>
      </c>
      <c r="G69" s="798"/>
      <c r="H69" s="575"/>
      <c r="I69" s="798"/>
      <c r="J69" s="575"/>
      <c r="K69" s="345"/>
      <c r="X69" s="814">
        <v>0</v>
      </c>
    </row>
    <row s="2774" customFormat="1" customHeight="1" ht="22.5" hidden="1">
      <c r="A70" s="2448"/>
      <c r="B70" s="567"/>
      <c r="D70" s="799" t="s">
        <v>732</v>
      </c>
      <c r="E70" s="1010" t="s">
        <v>904</v>
      </c>
      <c r="F70" s="777" t="s">
        <v>562</v>
      </c>
      <c r="G70" s="798"/>
      <c r="H70" s="575"/>
      <c r="I70" s="798"/>
      <c r="J70" s="575"/>
      <c r="K70" s="345"/>
      <c r="X70" s="814">
        <v>0</v>
      </c>
    </row>
    <row s="2774" customFormat="1" customHeight="1" ht="22.5" hidden="1">
      <c r="A71" s="2448"/>
      <c r="B71" s="567"/>
      <c r="D71" s="721" t="s">
        <v>91</v>
      </c>
      <c r="E71" s="722" t="s">
        <v>905</v>
      </c>
      <c r="F71" s="716" t="s">
        <v>865</v>
      </c>
      <c r="G71" s="613"/>
      <c r="H71" s="1086"/>
      <c r="I71" s="613"/>
      <c r="J71" s="1086"/>
      <c r="K71" s="358"/>
      <c r="X71" s="814">
        <v>0</v>
      </c>
    </row>
    <row s="2774" customFormat="1" customHeight="1" ht="56.25" hidden="1">
      <c r="A72" s="2448"/>
      <c r="B72" s="567"/>
      <c r="D72" s="721" t="s">
        <v>92</v>
      </c>
      <c r="E72" s="722" t="s">
        <v>906</v>
      </c>
      <c r="F72" s="777" t="s">
        <v>562</v>
      </c>
      <c r="G72" s="798"/>
      <c r="H72" s="1079"/>
      <c r="I72" s="798"/>
      <c r="J72" s="1079"/>
      <c r="K72" s="358"/>
      <c r="X72" s="814">
        <v>0</v>
      </c>
    </row>
    <row s="2774" customFormat="1" customHeight="1" ht="33.75" hidden="1">
      <c r="A73" s="2448"/>
      <c r="B73" s="567"/>
      <c r="D73" s="721" t="s">
        <v>100</v>
      </c>
      <c r="E73" s="722" t="s">
        <v>907</v>
      </c>
      <c r="F73" s="782" t="s">
        <v>823</v>
      </c>
      <c r="G73" s="724"/>
      <c r="H73" s="1079"/>
      <c r="I73" s="724"/>
      <c r="J73" s="1079"/>
      <c r="K73" s="345"/>
      <c r="X73" s="814">
        <v>0</v>
      </c>
    </row>
    <row s="2774" customFormat="1" customHeight="1" ht="22.5" hidden="1">
      <c r="A74" s="2448"/>
      <c r="B74" s="567" t="s">
        <v>592</v>
      </c>
      <c r="D74" s="721" t="s">
        <v>93</v>
      </c>
      <c r="E74" s="722" t="s">
        <v>908</v>
      </c>
      <c r="F74" s="782" t="s">
        <v>309</v>
      </c>
      <c r="G74" s="438"/>
      <c r="H74" s="1079"/>
      <c r="I74" s="438"/>
      <c r="J74" s="1079"/>
      <c r="K74" s="345" t="s">
        <v>635</v>
      </c>
      <c r="X74" s="814">
        <v>0</v>
      </c>
    </row>
    <row s="2774" customFormat="1" customHeight="1" ht="45" hidden="1">
      <c r="A75" s="2448"/>
      <c r="B75" s="567" t="s">
        <v>592</v>
      </c>
      <c r="D75" s="721" t="s">
        <v>656</v>
      </c>
      <c r="E75" s="723" t="s">
        <v>909</v>
      </c>
      <c r="F75" s="777" t="s">
        <v>309</v>
      </c>
      <c r="G75" s="438"/>
      <c r="H75" s="1079"/>
      <c r="I75" s="438"/>
      <c r="J75" s="1079"/>
      <c r="K75" s="345" t="s">
        <v>635</v>
      </c>
      <c r="X75" s="814">
        <v>0</v>
      </c>
    </row>
    <row s="2774" customFormat="1" customHeight="1" ht="11.549999999999999">
      <c r="A76" s="1089"/>
      <c r="B76" s="574"/>
      <c r="D76" s="1090"/>
      <c r="E76" s="1091"/>
      <c r="X76" s="565">
        <v>11</v>
      </c>
    </row>
    <row s="2774" customFormat="1" customHeight="1" ht="11.25">
      <c r="A77" s="2448" t="s">
        <v>910</v>
      </c>
      <c r="B77" s="567"/>
      <c r="D77" s="721">
        <v>1</v>
      </c>
      <c r="E77" s="722" t="s">
        <v>911</v>
      </c>
      <c r="F77" s="777" t="s">
        <v>813</v>
      </c>
      <c r="G77" s="780"/>
      <c r="H77" s="1079"/>
      <c r="I77" s="780"/>
      <c r="J77" s="1079"/>
      <c r="K77" s="345" t="s">
        <v>912</v>
      </c>
      <c r="X77" s="814">
        <v>0</v>
      </c>
    </row>
    <row s="2774" customFormat="1" customHeight="1" ht="11.25">
      <c r="A78" s="2448"/>
      <c r="B78" s="567"/>
      <c r="D78" s="721" t="s">
        <v>111</v>
      </c>
      <c r="E78" s="722" t="s">
        <v>913</v>
      </c>
      <c r="F78" s="777" t="s">
        <v>813</v>
      </c>
      <c r="G78" s="780"/>
      <c r="H78" s="1079"/>
      <c r="I78" s="780"/>
      <c r="J78" s="1079"/>
      <c r="K78" s="345" t="s">
        <v>914</v>
      </c>
      <c r="X78" s="814">
        <v>0</v>
      </c>
    </row>
    <row s="2774" customFormat="1" customHeight="1" ht="22.5">
      <c r="A79" s="2448"/>
      <c r="B79" s="567"/>
      <c r="D79" s="721" t="s">
        <v>91</v>
      </c>
      <c r="E79" s="778" t="s">
        <v>915</v>
      </c>
      <c r="F79" s="716" t="s">
        <v>862</v>
      </c>
      <c r="G79" s="780"/>
      <c r="H79" s="1079"/>
      <c r="I79" s="780"/>
      <c r="J79" s="1079"/>
      <c r="K79" s="345" t="s">
        <v>916</v>
      </c>
      <c r="X79" s="814">
        <v>0</v>
      </c>
    </row>
    <row s="2774" customFormat="1" customHeight="1" ht="11.25">
      <c r="A80" s="2448"/>
      <c r="B80" s="567"/>
      <c r="D80" s="721" t="s">
        <v>327</v>
      </c>
      <c r="E80" s="779" t="s">
        <v>917</v>
      </c>
      <c r="F80" s="716" t="s">
        <v>862</v>
      </c>
      <c r="G80" s="780"/>
      <c r="H80" s="1079"/>
      <c r="I80" s="780"/>
      <c r="J80" s="1079"/>
      <c r="K80" s="345"/>
      <c r="X80" s="814">
        <v>0</v>
      </c>
    </row>
    <row s="2774" customFormat="1" customHeight="1" ht="11.25">
      <c r="A81" s="2448"/>
      <c r="B81" s="567"/>
      <c r="D81" s="721" t="s">
        <v>335</v>
      </c>
      <c r="E81" s="779" t="s">
        <v>918</v>
      </c>
      <c r="F81" s="716" t="s">
        <v>862</v>
      </c>
      <c r="G81" s="780"/>
      <c r="H81" s="1079"/>
      <c r="I81" s="780"/>
      <c r="J81" s="1079"/>
      <c r="K81" s="345"/>
      <c r="X81" s="814">
        <v>0</v>
      </c>
    </row>
    <row s="2774" customFormat="1" customHeight="1" ht="11.25">
      <c r="A82" s="2448"/>
      <c r="B82" s="567"/>
      <c r="D82" s="721" t="s">
        <v>337</v>
      </c>
      <c r="E82" s="779" t="s">
        <v>919</v>
      </c>
      <c r="F82" s="716" t="s">
        <v>862</v>
      </c>
      <c r="G82" s="780"/>
      <c r="H82" s="1079"/>
      <c r="I82" s="780"/>
      <c r="J82" s="1079"/>
      <c r="K82" s="345"/>
      <c r="X82" s="814">
        <v>0</v>
      </c>
    </row>
    <row s="2774" customFormat="1" customHeight="1" ht="11.25">
      <c r="A83" s="2448"/>
      <c r="B83" s="567"/>
      <c r="D83" s="721" t="s">
        <v>339</v>
      </c>
      <c r="E83" s="779" t="s">
        <v>920</v>
      </c>
      <c r="F83" s="716" t="s">
        <v>862</v>
      </c>
      <c r="G83" s="780"/>
      <c r="H83" s="1079"/>
      <c r="I83" s="780"/>
      <c r="J83" s="1079"/>
      <c r="K83" s="345"/>
      <c r="X83" s="814">
        <v>0</v>
      </c>
    </row>
    <row s="2774" customFormat="1" customHeight="1" ht="11.25">
      <c r="A84" s="2448"/>
      <c r="B84" s="567"/>
      <c r="D84" s="721" t="s">
        <v>921</v>
      </c>
      <c r="E84" s="779" t="s">
        <v>922</v>
      </c>
      <c r="F84" s="716" t="s">
        <v>862</v>
      </c>
      <c r="G84" s="780"/>
      <c r="H84" s="1079"/>
      <c r="I84" s="780"/>
      <c r="J84" s="1079"/>
      <c r="K84" s="345"/>
      <c r="X84" s="814">
        <v>0</v>
      </c>
    </row>
    <row s="2774" customFormat="1" customHeight="1" ht="11.25">
      <c r="A85" s="2448"/>
      <c r="B85" s="567"/>
      <c r="D85" s="721" t="s">
        <v>923</v>
      </c>
      <c r="E85" s="779" t="s">
        <v>924</v>
      </c>
      <c r="F85" s="716" t="s">
        <v>862</v>
      </c>
      <c r="G85" s="780"/>
      <c r="H85" s="1079"/>
      <c r="I85" s="780"/>
      <c r="J85" s="1079"/>
      <c r="K85" s="345"/>
      <c r="X85" s="814">
        <v>0</v>
      </c>
    </row>
    <row s="2774" customFormat="1" customHeight="1" ht="11.25">
      <c r="A86" s="2448"/>
      <c r="B86" s="567"/>
      <c r="D86" s="721" t="s">
        <v>925</v>
      </c>
      <c r="E86" s="779" t="s">
        <v>926</v>
      </c>
      <c r="F86" s="716" t="s">
        <v>862</v>
      </c>
      <c r="G86" s="780"/>
      <c r="H86" s="1079"/>
      <c r="I86" s="780"/>
      <c r="J86" s="1079"/>
      <c r="K86" s="345"/>
      <c r="X86" s="814">
        <v>0</v>
      </c>
    </row>
    <row s="2774" customFormat="1" customHeight="1" ht="45">
      <c r="A87" s="2448"/>
      <c r="B87" s="567"/>
      <c r="D87" s="721" t="s">
        <v>92</v>
      </c>
      <c r="E87" s="722" t="s">
        <v>927</v>
      </c>
      <c r="F87" s="716" t="s">
        <v>862</v>
      </c>
      <c r="G87" s="780"/>
      <c r="H87" s="1079"/>
      <c r="I87" s="780"/>
      <c r="J87" s="1079"/>
      <c r="K87" s="345" t="s">
        <v>928</v>
      </c>
      <c r="X87" s="814">
        <v>0</v>
      </c>
    </row>
    <row s="2774" customFormat="1" customHeight="1" ht="11.25">
      <c r="A88" s="2448"/>
      <c r="B88" s="567"/>
      <c r="D88" s="721" t="s">
        <v>757</v>
      </c>
      <c r="E88" s="779" t="s">
        <v>917</v>
      </c>
      <c r="F88" s="716" t="s">
        <v>862</v>
      </c>
      <c r="G88" s="780"/>
      <c r="H88" s="1079"/>
      <c r="I88" s="780"/>
      <c r="J88" s="1079"/>
      <c r="K88" s="345"/>
      <c r="X88" s="814">
        <v>0</v>
      </c>
    </row>
    <row s="2774" customFormat="1" customHeight="1" ht="11.25">
      <c r="A89" s="2448"/>
      <c r="B89" s="567"/>
      <c r="D89" s="721" t="s">
        <v>799</v>
      </c>
      <c r="E89" s="779" t="s">
        <v>918</v>
      </c>
      <c r="F89" s="716" t="s">
        <v>862</v>
      </c>
      <c r="G89" s="780"/>
      <c r="H89" s="1079"/>
      <c r="I89" s="780"/>
      <c r="J89" s="1079"/>
      <c r="K89" s="345"/>
      <c r="X89" s="814">
        <v>0</v>
      </c>
    </row>
    <row s="2774" customFormat="1" customHeight="1" ht="11.25">
      <c r="A90" s="2448"/>
      <c r="B90" s="567"/>
      <c r="D90" s="721" t="s">
        <v>802</v>
      </c>
      <c r="E90" s="779" t="s">
        <v>919</v>
      </c>
      <c r="F90" s="716" t="s">
        <v>862</v>
      </c>
      <c r="G90" s="780"/>
      <c r="H90" s="1079"/>
      <c r="I90" s="780"/>
      <c r="J90" s="1079"/>
      <c r="K90" s="345"/>
      <c r="X90" s="814">
        <v>0</v>
      </c>
    </row>
    <row s="2774" customFormat="1" customHeight="1" ht="11.25">
      <c r="A91" s="2448"/>
      <c r="B91" s="567"/>
      <c r="D91" s="721" t="s">
        <v>880</v>
      </c>
      <c r="E91" s="779" t="s">
        <v>920</v>
      </c>
      <c r="F91" s="716" t="s">
        <v>862</v>
      </c>
      <c r="G91" s="780"/>
      <c r="H91" s="1079"/>
      <c r="I91" s="780"/>
      <c r="J91" s="1079"/>
      <c r="K91" s="345"/>
      <c r="X91" s="814">
        <v>0</v>
      </c>
    </row>
    <row s="2774" customFormat="1" customHeight="1" ht="11.25">
      <c r="A92" s="2448"/>
      <c r="B92" s="567"/>
      <c r="D92" s="721" t="s">
        <v>882</v>
      </c>
      <c r="E92" s="779" t="s">
        <v>922</v>
      </c>
      <c r="F92" s="716" t="s">
        <v>862</v>
      </c>
      <c r="G92" s="780"/>
      <c r="H92" s="1079"/>
      <c r="I92" s="780"/>
      <c r="J92" s="1079"/>
      <c r="K92" s="345"/>
      <c r="X92" s="814">
        <v>0</v>
      </c>
    </row>
    <row s="2774" customFormat="1" customHeight="1" ht="11.25">
      <c r="A93" s="2448"/>
      <c r="B93" s="567"/>
      <c r="D93" s="721" t="s">
        <v>929</v>
      </c>
      <c r="E93" s="779" t="s">
        <v>924</v>
      </c>
      <c r="F93" s="716" t="s">
        <v>862</v>
      </c>
      <c r="G93" s="780"/>
      <c r="H93" s="1079"/>
      <c r="I93" s="780"/>
      <c r="J93" s="1079"/>
      <c r="K93" s="345"/>
      <c r="X93" s="814">
        <v>0</v>
      </c>
    </row>
    <row s="2774" customFormat="1" customHeight="1" ht="11.25">
      <c r="A94" s="2448"/>
      <c r="B94" s="567"/>
      <c r="D94" s="721" t="s">
        <v>930</v>
      </c>
      <c r="E94" s="779" t="s">
        <v>926</v>
      </c>
      <c r="F94" s="716" t="s">
        <v>862</v>
      </c>
      <c r="G94" s="780"/>
      <c r="H94" s="1079"/>
      <c r="I94" s="780"/>
      <c r="J94" s="1079"/>
      <c r="K94" s="345"/>
      <c r="X94" s="814">
        <v>0</v>
      </c>
    </row>
    <row s="2774" customFormat="1" customHeight="1" ht="24.75">
      <c r="A95" s="2448"/>
      <c r="B95" s="567"/>
      <c r="D95" s="721" t="s">
        <v>100</v>
      </c>
      <c r="E95" s="722" t="s">
        <v>931</v>
      </c>
      <c r="F95" s="781" t="s">
        <v>562</v>
      </c>
      <c r="G95" s="783"/>
      <c r="H95" s="1079"/>
      <c r="I95" s="783"/>
      <c r="J95" s="1079"/>
      <c r="K95" s="345" t="s">
        <v>932</v>
      </c>
      <c r="X95" s="814">
        <v>0</v>
      </c>
    </row>
    <row s="2774" customFormat="1" customHeight="1" ht="33.75">
      <c r="A96" s="2448"/>
      <c r="B96" s="567"/>
      <c r="D96" s="721" t="s">
        <v>93</v>
      </c>
      <c r="E96" s="722" t="s">
        <v>933</v>
      </c>
      <c r="F96" s="782" t="s">
        <v>823</v>
      </c>
      <c r="G96" s="784"/>
      <c r="H96" s="1079"/>
      <c r="I96" s="784"/>
      <c r="J96" s="1079"/>
      <c r="K96" s="345"/>
      <c r="X96" s="814">
        <v>0</v>
      </c>
    </row>
    <row s="2774" customFormat="1" customHeight="1" ht="22.5">
      <c r="A97" s="2448"/>
      <c r="B97" s="567" t="s">
        <v>592</v>
      </c>
      <c r="D97" s="721" t="s">
        <v>94</v>
      </c>
      <c r="E97" s="722" t="s">
        <v>934</v>
      </c>
      <c r="F97" s="782" t="s">
        <v>309</v>
      </c>
      <c r="G97" s="441"/>
      <c r="H97" s="1079"/>
      <c r="I97" s="441"/>
      <c r="J97" s="1079"/>
      <c r="K97" s="345" t="s">
        <v>635</v>
      </c>
      <c r="X97" s="814">
        <v>0</v>
      </c>
    </row>
    <row s="2774" customFormat="1" customHeight="1" ht="45">
      <c r="A98" s="2448"/>
      <c r="B98" s="567" t="s">
        <v>592</v>
      </c>
      <c r="D98" s="721" t="s">
        <v>935</v>
      </c>
      <c r="E98" s="723" t="s">
        <v>936</v>
      </c>
      <c r="F98" s="777" t="s">
        <v>309</v>
      </c>
      <c r="G98" s="441"/>
      <c r="H98" s="1079"/>
      <c r="I98" s="441"/>
      <c r="J98" s="1079"/>
      <c r="K98" s="345" t="s">
        <v>635</v>
      </c>
      <c r="X98" s="814">
        <v>0</v>
      </c>
    </row>
    <row s="2774" customFormat="1" customHeight="1" ht="95.25">
      <c r="A99" s="2448"/>
      <c r="B99" s="567" t="s">
        <v>592</v>
      </c>
      <c r="D99" s="721" t="s">
        <v>112</v>
      </c>
      <c r="E99" s="722" t="s">
        <v>937</v>
      </c>
      <c r="F99" s="777" t="s">
        <v>309</v>
      </c>
      <c r="G99" s="441"/>
      <c r="H99" s="1079"/>
      <c r="I99" s="441"/>
      <c r="J99" s="1079"/>
      <c r="K99" s="345" t="s">
        <v>635</v>
      </c>
      <c r="X99" s="814">
        <v>0</v>
      </c>
    </row>
    <row s="2774" customFormat="1" customHeight="1" ht="22.5">
      <c r="A100" s="2448"/>
      <c r="B100" s="567" t="s">
        <v>592</v>
      </c>
      <c r="D100" s="721" t="s">
        <v>148</v>
      </c>
      <c r="E100" s="722" t="s">
        <v>938</v>
      </c>
      <c r="F100" s="777" t="s">
        <v>309</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83</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AF3BE-10C8-F5D5-D502-6A2DCCDA2972}"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7"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9" width="93.00390625" customWidth="1"/>
    <col min="12" max="20" style="2774" width="10.00390625" customWidth="1"/>
    <col min="21" max="21" style="4276" width="10.00390625" customWidth="1"/>
    <col min="22" max="22" style="2774" width="10.57421875" hidden="1"/>
  </cols>
  <sheetData>
    <row s="2849" customFormat="1" customHeight="1" ht="22.5" hidden="1">
      <c r="C1" s="728"/>
      <c r="G1" s="473">
        <v>4</v>
      </c>
      <c r="I1" s="473">
        <v>4</v>
      </c>
      <c r="U1" s="476"/>
      <c r="V1" s="473" t="s">
        <v>14</v>
      </c>
    </row>
    <row s="2849" customFormat="1" customHeight="1" ht="15" hidden="1">
      <c r="C2" s="728"/>
      <c r="U2" s="476"/>
      <c r="V2" s="473">
        <v>0</v>
      </c>
    </row>
    <row customHeight="1" ht="22.5" hidden="1">
      <c r="A3" s="561"/>
      <c r="B3" s="2453"/>
      <c r="C3" s="2454" t="s">
        <v>532</v>
      </c>
      <c r="D3" s="745" t="str">
        <f>B3&amp;".1"</f>
        <v>.1</v>
      </c>
      <c r="E3" s="746" t="s">
        <v>939</v>
      </c>
      <c r="F3" s="747" t="s">
        <v>309</v>
      </c>
      <c r="G3" s="742"/>
      <c r="H3" s="457"/>
      <c r="I3" s="742"/>
      <c r="J3" s="457"/>
      <c r="K3" s="345" t="s">
        <v>940</v>
      </c>
      <c r="V3" s="561">
        <v>0</v>
      </c>
    </row>
    <row customHeight="1" ht="15" hidden="1">
      <c r="A4" s="561"/>
      <c r="B4" s="2453"/>
      <c r="C4" s="2454"/>
      <c r="D4" s="745" t="str">
        <f>B3&amp;".2"</f>
        <v>.2</v>
      </c>
      <c r="E4" s="746" t="s">
        <v>941</v>
      </c>
      <c r="F4" s="747" t="s">
        <v>309</v>
      </c>
      <c r="G4" s="1794" t="s">
        <v>28</v>
      </c>
      <c r="H4" s="457"/>
      <c r="I4" s="1794" t="s">
        <v>28</v>
      </c>
      <c r="J4" s="457"/>
      <c r="K4" s="345" t="s">
        <v>942</v>
      </c>
      <c r="V4" s="561">
        <v>0</v>
      </c>
    </row>
    <row s="2849" customFormat="1" customHeight="1" ht="15" hidden="1">
      <c r="C5" s="728"/>
      <c r="U5" s="476"/>
      <c r="V5" s="473">
        <v>0</v>
      </c>
    </row>
    <row customHeight="1" ht="22.5" hidden="1">
      <c r="A6" s="561"/>
      <c r="B6" s="2453"/>
      <c r="C6" s="2454" t="s">
        <v>532</v>
      </c>
      <c r="D6" s="745" t="str">
        <f>B6&amp;".1"</f>
        <v>.1</v>
      </c>
      <c r="E6" s="746" t="s">
        <v>943</v>
      </c>
      <c r="F6" s="747" t="s">
        <v>309</v>
      </c>
      <c r="G6" s="742"/>
      <c r="H6" s="457"/>
      <c r="I6" s="742"/>
      <c r="J6" s="457"/>
      <c r="K6" s="345" t="s">
        <v>944</v>
      </c>
      <c r="V6" s="561">
        <v>0</v>
      </c>
    </row>
    <row customHeight="1" ht="15" hidden="1">
      <c r="A7" s="561"/>
      <c r="B7" s="2453"/>
      <c r="C7" s="2454"/>
      <c r="D7" s="745" t="str">
        <f>B6&amp;".2"</f>
        <v>.2</v>
      </c>
      <c r="E7" s="746" t="s">
        <v>941</v>
      </c>
      <c r="F7" s="747" t="s">
        <v>309</v>
      </c>
      <c r="G7" s="1794" t="s">
        <v>28</v>
      </c>
      <c r="H7" s="457"/>
      <c r="I7" s="1794" t="s">
        <v>28</v>
      </c>
      <c r="J7" s="457"/>
      <c r="K7" s="345" t="s">
        <v>942</v>
      </c>
      <c r="V7" s="561">
        <v>0</v>
      </c>
    </row>
    <row s="2849" customFormat="1" customHeight="1" ht="15" hidden="1">
      <c r="C8" s="728"/>
      <c r="U8" s="476"/>
      <c r="V8" s="473">
        <v>0</v>
      </c>
    </row>
    <row customHeight="1" ht="22.5" hidden="1">
      <c r="A9" s="561"/>
      <c r="B9" s="2453"/>
      <c r="C9" s="2454" t="s">
        <v>532</v>
      </c>
      <c r="D9" s="745" t="str">
        <f>B9&amp;".1"</f>
        <v>.1</v>
      </c>
      <c r="E9" s="746" t="s">
        <v>945</v>
      </c>
      <c r="F9" s="747" t="s">
        <v>309</v>
      </c>
      <c r="G9" s="753" t="s">
        <v>28</v>
      </c>
      <c r="H9" s="457" t="s">
        <v>28</v>
      </c>
      <c r="I9" s="753" t="s">
        <v>28</v>
      </c>
      <c r="J9" s="457" t="s">
        <v>28</v>
      </c>
      <c r="K9" s="345"/>
      <c r="V9" s="561">
        <v>0</v>
      </c>
    </row>
    <row customHeight="1" ht="15" hidden="1">
      <c r="A10" s="561"/>
      <c r="B10" s="2453"/>
      <c r="C10" s="2454"/>
      <c r="D10" s="745" t="str">
        <f>B9&amp;".2"</f>
        <v>.2</v>
      </c>
      <c r="E10" s="746" t="s">
        <v>946</v>
      </c>
      <c r="F10" s="747" t="s">
        <v>309</v>
      </c>
      <c r="G10" s="1788" t="s">
        <v>28</v>
      </c>
      <c r="H10" s="457" t="s">
        <v>28</v>
      </c>
      <c r="I10" s="1788" t="s">
        <v>28</v>
      </c>
      <c r="J10" s="457" t="s">
        <v>28</v>
      </c>
      <c r="K10" s="345" t="s">
        <v>947</v>
      </c>
      <c r="V10" s="561">
        <v>0</v>
      </c>
    </row>
    <row customHeight="1" ht="15" hidden="1">
      <c r="A11" s="561"/>
      <c r="B11" s="2453"/>
      <c r="C11" s="2454"/>
      <c r="D11" s="745" t="str">
        <f>B9&amp;".3"</f>
        <v>.3</v>
      </c>
      <c r="E11" s="746" t="s">
        <v>948</v>
      </c>
      <c r="F11" s="747" t="s">
        <v>309</v>
      </c>
      <c r="G11" s="1788" t="s">
        <v>28</v>
      </c>
      <c r="H11" s="457" t="s">
        <v>28</v>
      </c>
      <c r="I11" s="1788" t="s">
        <v>28</v>
      </c>
      <c r="J11" s="457" t="s">
        <v>28</v>
      </c>
      <c r="K11" s="345" t="s">
        <v>949</v>
      </c>
      <c r="V11" s="561">
        <v>0</v>
      </c>
    </row>
    <row s="2849" customFormat="1" customHeight="1" ht="15" hidden="1">
      <c r="C12" s="728"/>
      <c r="U12" s="476"/>
      <c r="V12" s="473">
        <v>0</v>
      </c>
    </row>
    <row customHeight="1" ht="33.75" hidden="1">
      <c r="A13" s="561"/>
      <c r="B13" s="2453"/>
      <c r="C13" s="2454" t="s">
        <v>532</v>
      </c>
      <c r="D13" s="745" t="str">
        <f>B13&amp;".1"</f>
        <v>.1</v>
      </c>
      <c r="E13" s="746" t="s">
        <v>950</v>
      </c>
      <c r="F13" s="747" t="s">
        <v>309</v>
      </c>
      <c r="G13" s="753" t="s">
        <v>28</v>
      </c>
      <c r="H13" s="457" t="s">
        <v>28</v>
      </c>
      <c r="I13" s="753" t="s">
        <v>28</v>
      </c>
      <c r="J13" s="457" t="s">
        <v>28</v>
      </c>
      <c r="K13" s="345" t="s">
        <v>951</v>
      </c>
      <c r="V13" s="561">
        <v>0</v>
      </c>
    </row>
    <row customHeight="1" ht="15" hidden="1">
      <c r="B14" s="2453"/>
      <c r="C14" s="2454"/>
      <c r="D14" s="745" t="str">
        <f>B13&amp;".2"</f>
        <v>.2</v>
      </c>
      <c r="E14" s="746" t="s">
        <v>952</v>
      </c>
      <c r="F14" s="747" t="s">
        <v>309</v>
      </c>
      <c r="G14" s="1788" t="s">
        <v>28</v>
      </c>
      <c r="H14" s="457" t="s">
        <v>28</v>
      </c>
      <c r="I14" s="1788" t="s">
        <v>28</v>
      </c>
      <c r="J14" s="457" t="s">
        <v>28</v>
      </c>
      <c r="K14" s="345" t="s">
        <v>953</v>
      </c>
      <c r="V14" s="561">
        <v>0</v>
      </c>
    </row>
    <row s="2849" customFormat="1" customHeight="1" ht="15" hidden="1">
      <c r="C15" s="728"/>
      <c r="U15" s="476"/>
      <c r="V15" s="473">
        <v>0</v>
      </c>
    </row>
    <row s="2849" customFormat="1" customHeight="1" ht="15" hidden="1">
      <c r="C16" s="728"/>
      <c r="U16" s="476"/>
      <c r="V16" s="473">
        <v>0</v>
      </c>
    </row>
    <row s="2849" customFormat="1" customHeight="1" ht="15" hidden="1">
      <c r="C17" s="728"/>
      <c r="U17" s="476"/>
      <c r="V17" s="473">
        <v>0</v>
      </c>
    </row>
    <row s="2849" customFormat="1" customHeight="1" ht="15" hidden="1">
      <c r="C18" s="728"/>
      <c r="U18" s="476"/>
      <c r="V18" s="473">
        <v>0</v>
      </c>
    </row>
    <row s="2849" customFormat="1" customHeight="1" ht="15" hidden="1">
      <c r="C19" s="728"/>
      <c r="U19" s="476"/>
      <c r="V19" s="473">
        <v>0</v>
      </c>
    </row>
    <row s="2849"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Муниципальное унитарное предприятие "Невельские коммунальные сети"</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117</v>
      </c>
      <c r="J25" s="808"/>
      <c r="K25" s="473"/>
      <c r="U25" s="731"/>
      <c r="V25" s="814">
        <v>1</v>
      </c>
    </row>
    <row customHeight="1" ht="15.75">
      <c r="C26" s="232"/>
      <c r="D26" s="767"/>
      <c r="E26" s="2423" t="s">
        <v>106</v>
      </c>
      <c r="F26" s="2424"/>
      <c r="G26" s="2451" t="str">
        <f>IF(G25="","",INDEX(DIFFERENTIATION_UNMERGE_VD,MATCH(G25,DIFFERENTIATION_ID_DIFF,0)))</f>
        <v/>
      </c>
      <c r="H26" s="2452"/>
      <c r="I26" s="2451">
        <f>IF(I25="","",INDEX(DIFFERENTIATION_UNMERGE_VD,MATCH(I25,DIFFERENTIATION_ID_DIFF,0)))</f>
        <v>0</v>
      </c>
      <c r="J26" s="2452"/>
      <c r="K26" s="2231" t="s">
        <v>304</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303</v>
      </c>
      <c r="E29" s="2426"/>
      <c r="F29" s="2426"/>
      <c r="G29" s="943"/>
      <c r="H29" s="943"/>
      <c r="I29" s="943"/>
      <c r="J29" s="944"/>
      <c r="K29" s="2251"/>
      <c r="U29" s="731"/>
      <c r="V29" s="814">
        <v>15</v>
      </c>
    </row>
    <row customHeight="1" ht="35.699999999999996">
      <c r="C30" s="232"/>
      <c r="D30" s="817" t="s">
        <v>89</v>
      </c>
      <c r="E30" s="816" t="s">
        <v>305</v>
      </c>
      <c r="F30" s="816" t="s">
        <v>570</v>
      </c>
      <c r="G30" s="864" t="s">
        <v>306</v>
      </c>
      <c r="H30" s="863" t="s">
        <v>393</v>
      </c>
      <c r="I30" s="740" t="s">
        <v>306</v>
      </c>
      <c r="J30" s="521" t="s">
        <v>393</v>
      </c>
      <c r="K30" s="2257"/>
      <c r="V30" s="561">
        <v>34</v>
      </c>
    </row>
    <row customHeight="1" ht="15" hidden="1">
      <c r="C31" s="232"/>
      <c r="D31" s="649"/>
      <c r="E31" s="649"/>
      <c r="F31" s="649"/>
      <c r="G31" s="715"/>
      <c r="H31" s="715"/>
      <c r="I31" s="715"/>
      <c r="J31" s="715"/>
      <c r="K31" s="345"/>
      <c r="V31" s="561">
        <v>0</v>
      </c>
    </row>
    <row customHeight="1" ht="24">
      <c r="A32" s="561"/>
      <c r="B32" s="561" t="s">
        <v>954</v>
      </c>
      <c r="C32" s="582"/>
      <c r="D32" s="748">
        <v>1</v>
      </c>
      <c r="E32" s="749" t="s">
        <v>955</v>
      </c>
      <c r="F32" s="747" t="s">
        <v>309</v>
      </c>
      <c r="G32" s="869" t="s">
        <v>309</v>
      </c>
      <c r="H32" s="869" t="s">
        <v>309</v>
      </c>
      <c r="I32" s="747" t="s">
        <v>309</v>
      </c>
      <c r="J32" s="747" t="s">
        <v>309</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956</v>
      </c>
      <c r="F34" s="876" t="s">
        <v>309</v>
      </c>
      <c r="G34" s="876" t="s">
        <v>309</v>
      </c>
      <c r="H34" s="876" t="s">
        <v>309</v>
      </c>
      <c r="I34" s="747"/>
      <c r="J34" s="747"/>
      <c r="K34" s="345"/>
      <c r="V34" s="561">
        <v>23</v>
      </c>
    </row>
    <row customHeight="1" ht="11.549999999999999">
      <c r="A35" s="561"/>
      <c r="C35" s="561"/>
      <c r="D35" s="403"/>
      <c r="E35" s="636" t="s">
        <v>957</v>
      </c>
      <c r="F35" s="628"/>
      <c r="G35" s="750"/>
      <c r="H35" s="628"/>
      <c r="I35" s="750"/>
      <c r="J35" s="628"/>
      <c r="K35" s="629"/>
      <c r="U35" s="561"/>
      <c r="V35" s="561">
        <v>11</v>
      </c>
    </row>
    <row customHeight="1" ht="71.25">
      <c r="A36" s="561"/>
      <c r="B36" s="561" t="s">
        <v>958</v>
      </c>
      <c r="C36" s="582"/>
      <c r="D36" s="748">
        <v>3</v>
      </c>
      <c r="E36" s="749" t="s">
        <v>959</v>
      </c>
      <c r="F36" s="751" t="s">
        <v>309</v>
      </c>
      <c r="G36" s="870" t="s">
        <v>960</v>
      </c>
      <c r="H36" s="869" t="s">
        <v>309</v>
      </c>
      <c r="I36" s="580" t="s">
        <v>960</v>
      </c>
      <c r="J36" s="747" t="s">
        <v>309</v>
      </c>
      <c r="K36" s="345" t="s">
        <v>961</v>
      </c>
      <c r="V36" s="561">
        <v>68</v>
      </c>
    </row>
    <row customHeight="1" ht="11.549999999999999">
      <c r="A37" s="561"/>
      <c r="C37" s="561"/>
      <c r="D37" s="403"/>
      <c r="E37" s="636" t="s">
        <v>962</v>
      </c>
      <c r="F37" s="628"/>
      <c r="G37" s="750"/>
      <c r="H37" s="750"/>
      <c r="I37" s="750"/>
      <c r="J37" s="750"/>
      <c r="K37" s="629"/>
      <c r="U37" s="561"/>
      <c r="V37" s="561">
        <v>11</v>
      </c>
    </row>
    <row customHeight="1" ht="71.25">
      <c r="A38" s="561"/>
      <c r="B38" s="561" t="s">
        <v>963</v>
      </c>
      <c r="C38" s="582"/>
      <c r="D38" s="748">
        <v>4</v>
      </c>
      <c r="E38" s="749" t="s">
        <v>964</v>
      </c>
      <c r="F38" s="751" t="s">
        <v>309</v>
      </c>
      <c r="G38" s="870" t="s">
        <v>960</v>
      </c>
      <c r="H38" s="871" t="s">
        <v>309</v>
      </c>
      <c r="I38" s="580" t="s">
        <v>960</v>
      </c>
      <c r="J38" s="577" t="s">
        <v>309</v>
      </c>
      <c r="K38" s="735" t="s">
        <v>965</v>
      </c>
      <c r="V38" s="561">
        <v>68</v>
      </c>
    </row>
    <row customHeight="1" ht="11.549999999999999">
      <c r="A39" s="561"/>
      <c r="C39" s="561"/>
      <c r="D39" s="403"/>
      <c r="E39" s="636" t="s">
        <v>966</v>
      </c>
      <c r="F39" s="628"/>
      <c r="G39" s="628"/>
      <c r="H39" s="752"/>
      <c r="I39" s="628"/>
      <c r="J39" s="752"/>
      <c r="K39" s="629"/>
      <c r="U39" s="561"/>
      <c r="V39" s="561">
        <v>11</v>
      </c>
    </row>
    <row customHeight="1" ht="22.5" hidden="1">
      <c r="A40" s="505" t="s">
        <v>83</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AA388-3ACC-59A8-45CC-BF07A1EE41CA}"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310" width="6.7109375" hidden="1" customWidth="1"/>
    <col min="4" max="4" style="2849"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9"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967</v>
      </c>
      <c r="H3" s="1212"/>
      <c r="AE3" s="815">
        <v>0</v>
      </c>
    </row>
    <row customHeight="1" ht="3">
      <c r="AE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Муниципальное унитарное предприятие "Невельские коммунальные сети"</v>
      </c>
      <c r="G6" s="2305"/>
      <c r="H6" s="2305"/>
      <c r="I6" s="2305"/>
      <c r="J6" s="2305"/>
      <c r="K6" s="2305"/>
      <c r="M6" s="638"/>
      <c r="AB6" s="1204"/>
      <c r="AE6" s="1687">
        <v>16</v>
      </c>
    </row>
    <row customHeight="1" ht="10.5">
      <c r="AE7" s="814">
        <v>10</v>
      </c>
    </row>
    <row customHeight="1" ht="10.5">
      <c r="A8" s="1107"/>
      <c r="B8" s="1107"/>
      <c r="C8" s="1107"/>
      <c r="F8" s="2157" t="s">
        <v>303</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89</v>
      </c>
      <c r="G9" s="2183" t="s">
        <v>967</v>
      </c>
      <c r="H9" s="2231" t="s">
        <v>968</v>
      </c>
      <c r="I9" s="2183" t="s">
        <v>969</v>
      </c>
      <c r="J9" s="2183" t="s">
        <v>970</v>
      </c>
      <c r="K9" s="2183" t="s">
        <v>971</v>
      </c>
      <c r="L9" s="2183" t="s">
        <v>972</v>
      </c>
      <c r="M9" s="2183" t="s">
        <v>973</v>
      </c>
      <c r="N9" s="2265" t="s">
        <v>974</v>
      </c>
      <c r="O9" s="2265"/>
      <c r="P9" s="2265"/>
      <c r="Q9" s="2455" t="s">
        <v>975</v>
      </c>
      <c r="R9" s="2456"/>
      <c r="S9" s="2456"/>
      <c r="T9" s="2457"/>
      <c r="U9" s="2455" t="s">
        <v>976</v>
      </c>
      <c r="V9" s="2456"/>
      <c r="W9" s="2456"/>
      <c r="X9" s="2457"/>
      <c r="Y9" s="2157" t="s">
        <v>977</v>
      </c>
      <c r="Z9" s="2158"/>
      <c r="AA9" s="2158"/>
      <c r="AB9" s="2159"/>
      <c r="AE9" s="814">
        <v>41</v>
      </c>
    </row>
    <row customHeight="1" ht="43.050000000000004">
      <c r="A10" s="961"/>
      <c r="B10" s="961"/>
      <c r="C10" s="961"/>
      <c r="F10" s="2231"/>
      <c r="G10" s="2231"/>
      <c r="H10" s="2288"/>
      <c r="I10" s="2231"/>
      <c r="J10" s="2231"/>
      <c r="K10" s="2231"/>
      <c r="L10" s="2231"/>
      <c r="M10" s="2231"/>
      <c r="N10" s="959" t="s">
        <v>978</v>
      </c>
      <c r="O10" s="959" t="s">
        <v>979</v>
      </c>
      <c r="P10" s="960" t="s">
        <v>980</v>
      </c>
      <c r="Q10" s="971" t="s">
        <v>90</v>
      </c>
      <c r="R10" s="971" t="s">
        <v>981</v>
      </c>
      <c r="S10" s="971" t="s">
        <v>982</v>
      </c>
      <c r="T10" s="972" t="s">
        <v>983</v>
      </c>
      <c r="U10" s="971" t="s">
        <v>90</v>
      </c>
      <c r="V10" s="971" t="s">
        <v>984</v>
      </c>
      <c r="W10" s="971" t="s">
        <v>982</v>
      </c>
      <c r="X10" s="972" t="s">
        <v>983</v>
      </c>
      <c r="Y10" s="357" t="s">
        <v>985</v>
      </c>
      <c r="Z10" s="2157" t="s">
        <v>89</v>
      </c>
      <c r="AA10" s="2159"/>
      <c r="AB10" s="1105" t="s">
        <v>986</v>
      </c>
      <c r="AE10" s="814">
        <v>41</v>
      </c>
    </row>
    <row s="2850" customFormat="1" customHeight="1" ht="5.25" hidden="1">
      <c r="A11" s="1108"/>
      <c r="B11" s="1108"/>
      <c r="C11" s="1108"/>
      <c r="E11" s="1106"/>
      <c r="F11" s="2462" t="s">
        <v>379</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987</v>
      </c>
      <c r="AE11" s="567">
        <v>0</v>
      </c>
    </row>
    <row s="2850"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988</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50" customFormat="1" customHeight="1" ht="10.5">
      <c r="A15" s="1223"/>
      <c r="B15" s="1223"/>
      <c r="C15" s="1223"/>
      <c r="E15" s="574"/>
      <c r="H15" s="567">
        <f>_xlfn.IFERROR(MATCH("нет",IP_MAIN_DIFFERENTIATION_EVENTS_FLAG,0),0)</f>
        <v>0</v>
      </c>
      <c r="AE15" s="567">
        <v>10</v>
      </c>
    </row>
    <row customHeight="1" ht="10.5" hidden="1">
      <c r="A16" s="951" t="s">
        <v>83</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2D911-61AC-9889-3C92-40190557CBD4}"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310" width="4.140625" hidden="1" customWidth="1"/>
    <col min="4" max="4" style="2849"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9"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водоотведения и отчетах об их исполнении</v>
      </c>
      <c r="G5" s="2304"/>
      <c r="H5" s="2304"/>
      <c r="I5" s="2304"/>
      <c r="J5" s="2304"/>
      <c r="K5" s="2304"/>
      <c r="L5" s="1191"/>
      <c r="M5" s="1191"/>
      <c r="AG5" s="962"/>
      <c r="AH5" s="1204"/>
      <c r="BG5" s="814">
        <v>26</v>
      </c>
    </row>
    <row customHeight="1" ht="10.5">
      <c r="F6" s="2232" t="str">
        <f>IF(org=0,"Не определено",org)</f>
        <v>Муниципальное унитарное предприятие "Невельские коммунальные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303</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989</v>
      </c>
      <c r="G9" s="2465" t="s">
        <v>990</v>
      </c>
      <c r="H9" s="2466"/>
      <c r="I9" s="2183" t="s">
        <v>991</v>
      </c>
      <c r="J9" s="2183"/>
      <c r="K9" s="2183" t="s">
        <v>992</v>
      </c>
      <c r="L9" s="2183"/>
      <c r="M9" s="2183"/>
      <c r="N9" s="2183"/>
      <c r="O9" s="2183"/>
      <c r="P9" s="2183"/>
      <c r="Q9" s="2183"/>
      <c r="R9" s="2183"/>
      <c r="S9" s="2183"/>
      <c r="T9" s="2183"/>
      <c r="U9" s="2183"/>
      <c r="V9" s="2183"/>
      <c r="W9" s="2183"/>
      <c r="X9" s="2183"/>
      <c r="Y9" s="2183"/>
      <c r="Z9" s="2248" t="s">
        <v>993</v>
      </c>
      <c r="AA9" s="2249"/>
      <c r="AB9" s="2183" t="s">
        <v>994</v>
      </c>
      <c r="AC9" s="2183"/>
      <c r="AD9" s="2183"/>
      <c r="AE9" s="2183"/>
      <c r="AF9" s="2231" t="s">
        <v>995</v>
      </c>
      <c r="AG9" s="2183" t="s">
        <v>996</v>
      </c>
      <c r="AH9" s="2183"/>
      <c r="AI9" s="2231" t="s">
        <v>997</v>
      </c>
      <c r="AJ9" s="2183" t="s">
        <v>998</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999</v>
      </c>
      <c r="L10" s="2157" t="s">
        <v>1000</v>
      </c>
      <c r="M10" s="2159"/>
      <c r="N10" s="2183" t="s">
        <v>1001</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1002</v>
      </c>
      <c r="M11" s="2231" t="s">
        <v>1003</v>
      </c>
      <c r="N11" s="2183" t="s">
        <v>1004</v>
      </c>
      <c r="O11" s="2183"/>
      <c r="P11" s="2474" t="s">
        <v>985</v>
      </c>
      <c r="Q11" s="2474" t="s">
        <v>1005</v>
      </c>
      <c r="R11" s="2474" t="s">
        <v>1006</v>
      </c>
      <c r="S11" s="2474" t="s">
        <v>1007</v>
      </c>
      <c r="T11" s="2474"/>
      <c r="U11" s="2474"/>
      <c r="V11" s="2474"/>
      <c r="W11" s="2474"/>
      <c r="X11" s="2474"/>
      <c r="Y11" s="2474"/>
      <c r="Z11" s="2250"/>
      <c r="AA11" s="2251"/>
      <c r="AB11" s="2183" t="s">
        <v>1008</v>
      </c>
      <c r="AC11" s="2183"/>
      <c r="AD11" s="2157" t="s">
        <v>1009</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90</v>
      </c>
      <c r="J12" s="1209" t="s">
        <v>1010</v>
      </c>
      <c r="K12" s="2183"/>
      <c r="L12" s="2288"/>
      <c r="M12" s="2288"/>
      <c r="N12" s="2183"/>
      <c r="O12" s="2183"/>
      <c r="P12" s="2474"/>
      <c r="Q12" s="2474"/>
      <c r="R12" s="2474"/>
      <c r="S12" s="1190" t="s">
        <v>87</v>
      </c>
      <c r="T12" s="1190" t="s">
        <v>88</v>
      </c>
      <c r="U12" s="1190" t="s">
        <v>86</v>
      </c>
      <c r="V12" s="1190" t="s">
        <v>1011</v>
      </c>
      <c r="W12" s="1190" t="s">
        <v>86</v>
      </c>
      <c r="X12" s="1190" t="s">
        <v>1012</v>
      </c>
      <c r="Y12" s="1190" t="s">
        <v>1013</v>
      </c>
      <c r="Z12" s="2256"/>
      <c r="AA12" s="2257"/>
      <c r="AB12" s="1197" t="s">
        <v>1014</v>
      </c>
      <c r="AC12" s="1197" t="s">
        <v>1015</v>
      </c>
      <c r="AD12" s="1197" t="s">
        <v>1014</v>
      </c>
      <c r="AE12" s="1197" t="s">
        <v>1015</v>
      </c>
      <c r="AF12" s="2288"/>
      <c r="AG12" s="1210" t="s">
        <v>1016</v>
      </c>
      <c r="AH12" s="1210" t="s">
        <v>1017</v>
      </c>
      <c r="AI12" s="2288"/>
      <c r="AJ12" s="1210" t="s">
        <v>1016</v>
      </c>
      <c r="AK12" s="1210" t="s">
        <v>1017</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1018</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83</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DBCBC-A931-2254-50ED-280C59C1586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310" width="4.140625" hidden="1" customWidth="1"/>
    <col min="4" max="4" style="2849"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9"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304"/>
      <c r="H5" s="2304"/>
      <c r="I5" s="2304"/>
      <c r="J5" s="2304"/>
      <c r="W5" s="1211">
        <v>26</v>
      </c>
    </row>
    <row customHeight="1" ht="10.5">
      <c r="F6" s="2232" t="str">
        <f>IF(org=0,"Не определено",org)</f>
        <v>Муниципальное унитарное предприятие "Невельские коммунальные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50"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303</v>
      </c>
      <c r="G9" s="2476"/>
      <c r="H9" s="2476"/>
      <c r="I9" s="2476"/>
      <c r="J9" s="2476"/>
      <c r="K9" s="1296"/>
      <c r="L9" s="1213"/>
      <c r="M9" s="1213"/>
      <c r="N9" s="1213"/>
      <c r="O9" s="1213"/>
      <c r="P9" s="1213"/>
      <c r="Q9" s="1213"/>
      <c r="R9" s="1213"/>
      <c r="S9" s="1213"/>
      <c r="T9" s="1213"/>
      <c r="U9" s="1213"/>
      <c r="V9" s="1213"/>
      <c r="W9" s="1211">
        <v>10</v>
      </c>
    </row>
    <row customHeight="1" ht="25.2">
      <c r="E10" s="1213"/>
      <c r="F10" s="2479" t="s">
        <v>89</v>
      </c>
      <c r="G10" s="2484" t="s">
        <v>1019</v>
      </c>
      <c r="H10" s="2482" t="s">
        <v>1020</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1021</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1022</v>
      </c>
      <c r="G14" s="2477" t="s">
        <v>1023</v>
      </c>
      <c r="H14" s="2477"/>
      <c r="I14" s="2477"/>
      <c r="J14" s="2477"/>
      <c r="K14" s="1290"/>
      <c r="W14" s="1211">
        <v>11</v>
      </c>
    </row>
    <row customHeight="1" ht="11.549999999999999">
      <c r="F15" s="1286">
        <v>1</v>
      </c>
      <c r="G15" s="746" t="s">
        <v>1024</v>
      </c>
      <c r="H15" s="1292">
        <f>SUM(I15:J15)</f>
        <v>0</v>
      </c>
      <c r="I15" s="1292">
        <f>SUM(I16:I27)</f>
        <v>0</v>
      </c>
      <c r="J15" s="1281"/>
      <c r="K15" s="1290"/>
      <c r="W15" s="1211">
        <v>11</v>
      </c>
    </row>
    <row customHeight="1" ht="24">
      <c r="F16" s="1286" t="s">
        <v>1025</v>
      </c>
      <c r="G16" s="1293" t="s">
        <v>1026</v>
      </c>
      <c r="H16" s="1292">
        <f>SUM(I16:J16)</f>
        <v>0</v>
      </c>
      <c r="I16" s="1291"/>
      <c r="J16" s="1281"/>
      <c r="K16" s="1290"/>
      <c r="W16" s="1211">
        <v>23</v>
      </c>
    </row>
    <row customHeight="1" ht="24">
      <c r="F17" s="1286" t="s">
        <v>1027</v>
      </c>
      <c r="G17" s="1293" t="s">
        <v>1028</v>
      </c>
      <c r="H17" s="1292">
        <f>SUM(I17:J17)</f>
        <v>0</v>
      </c>
      <c r="I17" s="1291"/>
      <c r="J17" s="1281"/>
      <c r="K17" s="1290"/>
      <c r="W17" s="1211">
        <v>23</v>
      </c>
    </row>
    <row customHeight="1" ht="35.699999999999996">
      <c r="F18" s="1286" t="s">
        <v>1029</v>
      </c>
      <c r="G18" s="1293" t="s">
        <v>1030</v>
      </c>
      <c r="H18" s="1292">
        <f>SUM(I18:J18)</f>
        <v>0</v>
      </c>
      <c r="I18" s="1291"/>
      <c r="J18" s="1281"/>
      <c r="K18" s="1290"/>
      <c r="W18" s="1211">
        <v>34</v>
      </c>
    </row>
    <row customHeight="1" ht="35.699999999999996">
      <c r="F19" s="1286" t="s">
        <v>1031</v>
      </c>
      <c r="G19" s="1293" t="s">
        <v>1032</v>
      </c>
      <c r="H19" s="1292">
        <f>SUM(I19:J19)</f>
        <v>0</v>
      </c>
      <c r="I19" s="1291"/>
      <c r="J19" s="1281"/>
      <c r="K19" s="1290"/>
      <c r="W19" s="1211">
        <v>34</v>
      </c>
    </row>
    <row customHeight="1" ht="48.29999999999999">
      <c r="F20" s="1286" t="s">
        <v>1033</v>
      </c>
      <c r="G20" s="1293" t="s">
        <v>1034</v>
      </c>
      <c r="H20" s="1292">
        <f>SUM(I20:J20)</f>
        <v>0</v>
      </c>
      <c r="I20" s="1291"/>
      <c r="J20" s="1281"/>
      <c r="K20" s="1290"/>
      <c r="W20" s="1211">
        <v>46</v>
      </c>
    </row>
    <row customHeight="1" ht="35.699999999999996">
      <c r="F21" s="1286" t="s">
        <v>1035</v>
      </c>
      <c r="G21" s="1293" t="s">
        <v>1036</v>
      </c>
      <c r="H21" s="1292">
        <f>SUM(I21:J21)</f>
        <v>0</v>
      </c>
      <c r="I21" s="1291"/>
      <c r="J21" s="1281"/>
      <c r="K21" s="1290"/>
      <c r="W21" s="1211">
        <v>34</v>
      </c>
    </row>
    <row customHeight="1" ht="35.699999999999996">
      <c r="F22" s="1286" t="s">
        <v>1037</v>
      </c>
      <c r="G22" s="1293" t="s">
        <v>1038</v>
      </c>
      <c r="H22" s="1292">
        <f>SUM(I22:J22)</f>
        <v>0</v>
      </c>
      <c r="I22" s="1291"/>
      <c r="J22" s="1281"/>
      <c r="K22" s="1290"/>
      <c r="W22" s="1211">
        <v>34</v>
      </c>
    </row>
    <row customHeight="1" ht="24">
      <c r="F23" s="1286" t="s">
        <v>1039</v>
      </c>
      <c r="G23" s="1293" t="s">
        <v>1040</v>
      </c>
      <c r="H23" s="1292">
        <f>SUM(I23:J23)</f>
        <v>0</v>
      </c>
      <c r="I23" s="1291"/>
      <c r="J23" s="1281"/>
      <c r="K23" s="1290"/>
      <c r="W23" s="1211">
        <v>23</v>
      </c>
    </row>
    <row customHeight="1" ht="24">
      <c r="F24" s="1286" t="s">
        <v>1041</v>
      </c>
      <c r="G24" s="1293" t="s">
        <v>1042</v>
      </c>
      <c r="H24" s="1292">
        <f>SUM(I24:J24)</f>
        <v>0</v>
      </c>
      <c r="I24" s="1291"/>
      <c r="J24" s="1281"/>
      <c r="K24" s="1290"/>
      <c r="W24" s="1211">
        <v>23</v>
      </c>
    </row>
    <row customHeight="1" ht="35.699999999999996">
      <c r="F25" s="1286" t="s">
        <v>1043</v>
      </c>
      <c r="G25" s="1293" t="s">
        <v>1044</v>
      </c>
      <c r="H25" s="1292">
        <f>SUM(I25:J25)</f>
        <v>0</v>
      </c>
      <c r="I25" s="1291"/>
      <c r="J25" s="1281"/>
      <c r="K25" s="1290"/>
      <c r="W25" s="1211">
        <v>34</v>
      </c>
    </row>
    <row customHeight="1" ht="35.699999999999996">
      <c r="F26" s="1286" t="s">
        <v>1045</v>
      </c>
      <c r="G26" s="1293" t="s">
        <v>1046</v>
      </c>
      <c r="H26" s="1292">
        <f>SUM(I26:J26)</f>
        <v>0</v>
      </c>
      <c r="I26" s="1291"/>
      <c r="J26" s="1281"/>
      <c r="K26" s="1290"/>
      <c r="W26" s="1211">
        <v>34</v>
      </c>
    </row>
    <row customHeight="1" ht="11.549999999999999">
      <c r="F27" s="1286" t="s">
        <v>1047</v>
      </c>
      <c r="G27" s="1293" t="s">
        <v>1048</v>
      </c>
      <c r="H27" s="1292">
        <f>SUM(I27:J27)</f>
        <v>0</v>
      </c>
      <c r="I27" s="1291"/>
      <c r="J27" s="1281"/>
      <c r="K27" s="1290"/>
      <c r="W27" s="1211">
        <v>11</v>
      </c>
    </row>
    <row customHeight="1" ht="11.549999999999999">
      <c r="F28" s="1286">
        <v>2</v>
      </c>
      <c r="G28" s="746" t="s">
        <v>1049</v>
      </c>
      <c r="H28" s="1292">
        <f>SUM(I28:J28)</f>
        <v>0</v>
      </c>
      <c r="I28" s="1292">
        <f>SUM(I29:I31)</f>
        <v>0</v>
      </c>
      <c r="J28" s="1281"/>
      <c r="K28" s="1290"/>
      <c r="W28" s="1211">
        <v>11</v>
      </c>
    </row>
    <row customHeight="1" ht="11.549999999999999">
      <c r="F29" s="1286" t="s">
        <v>712</v>
      </c>
      <c r="G29" s="1293" t="s">
        <v>1050</v>
      </c>
      <c r="H29" s="1292">
        <f>SUM(I29:J29)</f>
        <v>0</v>
      </c>
      <c r="I29" s="1291"/>
      <c r="J29" s="1281"/>
      <c r="K29" s="1290"/>
      <c r="W29" s="1211">
        <v>11</v>
      </c>
    </row>
    <row customHeight="1" ht="11.549999999999999">
      <c r="F30" s="1286" t="s">
        <v>310</v>
      </c>
      <c r="G30" s="1293" t="s">
        <v>1051</v>
      </c>
      <c r="H30" s="1292">
        <f>SUM(I30:J30)</f>
        <v>0</v>
      </c>
      <c r="I30" s="1291"/>
      <c r="J30" s="1281"/>
      <c r="K30" s="1290"/>
      <c r="W30" s="1211">
        <v>11</v>
      </c>
    </row>
    <row customHeight="1" ht="11.549999999999999">
      <c r="F31" s="1286" t="s">
        <v>313</v>
      </c>
      <c r="G31" s="1293" t="s">
        <v>1052</v>
      </c>
      <c r="H31" s="1292">
        <f>SUM(I31:J31)</f>
        <v>0</v>
      </c>
      <c r="I31" s="1291"/>
      <c r="J31" s="1281"/>
      <c r="K31" s="1290"/>
      <c r="W31" s="1211">
        <v>11</v>
      </c>
    </row>
    <row customHeight="1" ht="11.549999999999999">
      <c r="F32" s="1286">
        <v>3</v>
      </c>
      <c r="G32" s="746" t="s">
        <v>1053</v>
      </c>
      <c r="H32" s="1292">
        <f>SUM(I32:J32)</f>
        <v>0</v>
      </c>
      <c r="I32" s="1292">
        <f>SUM(I33:I34)</f>
        <v>0</v>
      </c>
      <c r="J32" s="1281"/>
      <c r="K32" s="1290"/>
      <c r="W32" s="1211">
        <v>11</v>
      </c>
    </row>
    <row customHeight="1" ht="48.29999999999999">
      <c r="F33" s="1286" t="s">
        <v>327</v>
      </c>
      <c r="G33" s="1293" t="s">
        <v>1054</v>
      </c>
      <c r="H33" s="1292">
        <f>SUM(I33:J33)</f>
        <v>0</v>
      </c>
      <c r="I33" s="1291"/>
      <c r="J33" s="1281"/>
      <c r="K33" s="1290"/>
      <c r="W33" s="1211">
        <v>46</v>
      </c>
    </row>
    <row customHeight="1" ht="11.549999999999999">
      <c r="F34" s="1286" t="s">
        <v>335</v>
      </c>
      <c r="G34" s="1293" t="s">
        <v>1055</v>
      </c>
      <c r="H34" s="1292">
        <f>SUM(I34:J34)</f>
        <v>0</v>
      </c>
      <c r="I34" s="1291"/>
      <c r="J34" s="1281"/>
      <c r="K34" s="1290"/>
      <c r="W34" s="1211">
        <v>11</v>
      </c>
    </row>
    <row customHeight="1" ht="11.549999999999999">
      <c r="F35" s="1286">
        <v>4</v>
      </c>
      <c r="G35" s="746" t="s">
        <v>1056</v>
      </c>
      <c r="H35" s="1292">
        <f>SUM(I35:J35)</f>
        <v>0</v>
      </c>
      <c r="I35" s="1291"/>
      <c r="J35" s="1281"/>
      <c r="K35" s="1290"/>
      <c r="W35" s="1211">
        <v>11</v>
      </c>
    </row>
    <row customHeight="1" ht="11.549999999999999">
      <c r="F36" s="1286"/>
      <c r="G36" s="749" t="s">
        <v>1057</v>
      </c>
      <c r="H36" s="1292">
        <f>SUM(I36:J36)</f>
        <v>0</v>
      </c>
      <c r="I36" s="1292">
        <f>SUM(I15,I28,I32,I35)</f>
        <v>0</v>
      </c>
      <c r="J36" s="1281"/>
      <c r="K36" s="1290"/>
      <c r="W36" s="1211">
        <v>11</v>
      </c>
    </row>
    <row customHeight="1" ht="29.25">
      <c r="F37" s="1287" t="s">
        <v>1058</v>
      </c>
      <c r="G37" s="2478" t="s">
        <v>1059</v>
      </c>
      <c r="H37" s="2478"/>
      <c r="I37" s="2478"/>
      <c r="J37" s="2478"/>
      <c r="K37" s="1290"/>
      <c r="W37" s="1211">
        <v>28</v>
      </c>
    </row>
    <row customHeight="1" ht="24">
      <c r="F38" s="1286" t="s">
        <v>110</v>
      </c>
      <c r="G38" s="746" t="s">
        <v>1060</v>
      </c>
      <c r="H38" s="1292">
        <f>SUM(I38:J38)</f>
        <v>0</v>
      </c>
      <c r="I38" s="1292">
        <f>SUM(I39,I44,I47)</f>
        <v>0</v>
      </c>
      <c r="J38" s="1281"/>
      <c r="K38" s="1290"/>
      <c r="W38" s="1211">
        <v>23</v>
      </c>
    </row>
    <row customHeight="1" ht="11.549999999999999">
      <c r="F39" s="1286" t="s">
        <v>1025</v>
      </c>
      <c r="G39" s="1293" t="s">
        <v>1024</v>
      </c>
      <c r="H39" s="1292">
        <f>SUM(I39:J39)</f>
        <v>0</v>
      </c>
      <c r="I39" s="1292">
        <f>SUM(I40:I43)</f>
        <v>0</v>
      </c>
      <c r="J39" s="1281"/>
      <c r="K39" s="1290"/>
      <c r="W39" s="1211">
        <v>11</v>
      </c>
    </row>
    <row customHeight="1" ht="24">
      <c r="F40" s="1286" t="s">
        <v>1061</v>
      </c>
      <c r="G40" s="1294" t="s">
        <v>1062</v>
      </c>
      <c r="H40" s="1292">
        <f>SUM(I40:J40)</f>
        <v>0</v>
      </c>
      <c r="I40" s="1291"/>
      <c r="J40" s="1281"/>
      <c r="K40" s="1290"/>
      <c r="W40" s="1211">
        <v>23</v>
      </c>
    </row>
    <row customHeight="1" ht="11.549999999999999">
      <c r="F41" s="1286" t="s">
        <v>1063</v>
      </c>
      <c r="G41" s="1294" t="s">
        <v>1064</v>
      </c>
      <c r="H41" s="1292">
        <f>SUM(I41:J41)</f>
        <v>0</v>
      </c>
      <c r="I41" s="1291"/>
      <c r="J41" s="1281"/>
      <c r="K41" s="1290"/>
      <c r="W41" s="1211">
        <v>11</v>
      </c>
    </row>
    <row customHeight="1" ht="11.549999999999999">
      <c r="F42" s="1286" t="s">
        <v>1065</v>
      </c>
      <c r="G42" s="1294" t="s">
        <v>1066</v>
      </c>
      <c r="H42" s="1292">
        <f>SUM(I42:J42)</f>
        <v>0</v>
      </c>
      <c r="I42" s="1291"/>
      <c r="J42" s="1281"/>
      <c r="K42" s="1290"/>
      <c r="W42" s="1211">
        <v>11</v>
      </c>
    </row>
    <row customHeight="1" ht="35.699999999999996">
      <c r="F43" s="1286" t="s">
        <v>1067</v>
      </c>
      <c r="G43" s="1294" t="s">
        <v>1068</v>
      </c>
      <c r="H43" s="1292">
        <f>SUM(I43:J43)</f>
        <v>0</v>
      </c>
      <c r="I43" s="1291"/>
      <c r="J43" s="1281"/>
      <c r="K43" s="1290"/>
      <c r="W43" s="1211">
        <v>34</v>
      </c>
    </row>
    <row customHeight="1" ht="11.549999999999999">
      <c r="F44" s="1286" t="s">
        <v>1027</v>
      </c>
      <c r="G44" s="1293" t="s">
        <v>1053</v>
      </c>
      <c r="H44" s="1292">
        <f>SUM(I44:J44)</f>
        <v>0</v>
      </c>
      <c r="I44" s="1292">
        <f>SUM(I45:I46)</f>
        <v>0</v>
      </c>
      <c r="J44" s="1281"/>
      <c r="K44" s="1290"/>
      <c r="W44" s="1211">
        <v>11</v>
      </c>
    </row>
    <row customHeight="1" ht="48.29999999999999">
      <c r="F45" s="1286" t="s">
        <v>1069</v>
      </c>
      <c r="G45" s="1294" t="s">
        <v>1054</v>
      </c>
      <c r="H45" s="1292">
        <f>SUM(I45:J45)</f>
        <v>0</v>
      </c>
      <c r="I45" s="1291"/>
      <c r="J45" s="1281"/>
      <c r="K45" s="1290"/>
      <c r="W45" s="1211">
        <v>46</v>
      </c>
    </row>
    <row customHeight="1" ht="11.549999999999999">
      <c r="F46" s="1286" t="s">
        <v>1070</v>
      </c>
      <c r="G46" s="1294" t="s">
        <v>1055</v>
      </c>
      <c r="H46" s="1292">
        <f>SUM(I46:J46)</f>
        <v>0</v>
      </c>
      <c r="I46" s="1291"/>
      <c r="J46" s="1281"/>
      <c r="K46" s="1290"/>
      <c r="W46" s="1211">
        <v>11</v>
      </c>
    </row>
    <row customHeight="1" ht="11.549999999999999">
      <c r="F47" s="1286" t="s">
        <v>1029</v>
      </c>
      <c r="G47" s="1293" t="s">
        <v>1071</v>
      </c>
      <c r="H47" s="1292">
        <f>SUM(I47:J47)</f>
        <v>0</v>
      </c>
      <c r="I47" s="1291"/>
      <c r="J47" s="1281"/>
      <c r="K47" s="1290"/>
      <c r="W47" s="1211">
        <v>11</v>
      </c>
    </row>
    <row customHeight="1" ht="24">
      <c r="F48" s="1286" t="s">
        <v>111</v>
      </c>
      <c r="G48" s="746" t="s">
        <v>1072</v>
      </c>
      <c r="H48" s="1292">
        <f>SUM(I48:J48)</f>
        <v>0</v>
      </c>
      <c r="I48" s="1292">
        <f>SUM(I49,I54,I57)</f>
        <v>0</v>
      </c>
      <c r="J48" s="1281"/>
      <c r="K48" s="1290"/>
      <c r="W48" s="1211">
        <v>23</v>
      </c>
    </row>
    <row customHeight="1" ht="11.549999999999999">
      <c r="F49" s="1286" t="s">
        <v>712</v>
      </c>
      <c r="G49" s="1293" t="s">
        <v>1024</v>
      </c>
      <c r="H49" s="1292">
        <f>SUM(I49:J49)</f>
        <v>0</v>
      </c>
      <c r="I49" s="1292">
        <f>SUM(I50:I53)</f>
        <v>0</v>
      </c>
      <c r="J49" s="1281"/>
      <c r="K49" s="1290"/>
      <c r="W49" s="1211">
        <v>11</v>
      </c>
    </row>
    <row customHeight="1" ht="24">
      <c r="F50" s="1286" t="s">
        <v>715</v>
      </c>
      <c r="G50" s="1294" t="s">
        <v>1062</v>
      </c>
      <c r="H50" s="1292">
        <f>SUM(I50:J50)</f>
        <v>0</v>
      </c>
      <c r="I50" s="1291"/>
      <c r="J50" s="1281"/>
      <c r="K50" s="1290"/>
      <c r="W50" s="1211">
        <v>23</v>
      </c>
    </row>
    <row customHeight="1" ht="11.549999999999999">
      <c r="F51" s="1286" t="s">
        <v>718</v>
      </c>
      <c r="G51" s="1294" t="s">
        <v>1064</v>
      </c>
      <c r="H51" s="1292">
        <f>SUM(I51:J51)</f>
        <v>0</v>
      </c>
      <c r="I51" s="1291"/>
      <c r="J51" s="1281"/>
      <c r="K51" s="1290"/>
      <c r="W51" s="1211">
        <v>11</v>
      </c>
    </row>
    <row customHeight="1" ht="11.549999999999999">
      <c r="F52" s="1286" t="s">
        <v>1073</v>
      </c>
      <c r="G52" s="1294" t="s">
        <v>1066</v>
      </c>
      <c r="H52" s="1292">
        <f>SUM(I52:J52)</f>
        <v>0</v>
      </c>
      <c r="I52" s="1291"/>
      <c r="J52" s="1281"/>
      <c r="K52" s="1290"/>
      <c r="W52" s="1211">
        <v>11</v>
      </c>
    </row>
    <row customHeight="1" ht="35.699999999999996">
      <c r="F53" s="1286" t="s">
        <v>1074</v>
      </c>
      <c r="G53" s="1294" t="s">
        <v>1068</v>
      </c>
      <c r="H53" s="1292">
        <f>SUM(I53:J53)</f>
        <v>0</v>
      </c>
      <c r="I53" s="1291"/>
      <c r="J53" s="1281"/>
      <c r="K53" s="1290"/>
      <c r="W53" s="1211">
        <v>34</v>
      </c>
    </row>
    <row customHeight="1" ht="11.549999999999999">
      <c r="F54" s="1286" t="s">
        <v>310</v>
      </c>
      <c r="G54" s="1293" t="s">
        <v>1053</v>
      </c>
      <c r="H54" s="1292">
        <f>SUM(I54:J54)</f>
        <v>0</v>
      </c>
      <c r="I54" s="1292">
        <f>SUM(I55:I56)</f>
        <v>0</v>
      </c>
      <c r="J54" s="1281"/>
      <c r="K54" s="1290"/>
      <c r="W54" s="1211">
        <v>11</v>
      </c>
    </row>
    <row customHeight="1" ht="48.29999999999999">
      <c r="F55" s="1286" t="s">
        <v>722</v>
      </c>
      <c r="G55" s="1294" t="s">
        <v>1054</v>
      </c>
      <c r="H55" s="1292">
        <f>SUM(I55:J55)</f>
        <v>0</v>
      </c>
      <c r="I55" s="1291"/>
      <c r="J55" s="1281"/>
      <c r="K55" s="1290"/>
      <c r="W55" s="1211">
        <v>46</v>
      </c>
    </row>
    <row customHeight="1" ht="11.549999999999999">
      <c r="F56" s="1286" t="s">
        <v>724</v>
      </c>
      <c r="G56" s="1294" t="s">
        <v>1055</v>
      </c>
      <c r="H56" s="1292">
        <f>SUM(I56:J56)</f>
        <v>0</v>
      </c>
      <c r="I56" s="1291"/>
      <c r="J56" s="1281"/>
      <c r="K56" s="1290"/>
      <c r="W56" s="1211">
        <v>11</v>
      </c>
    </row>
    <row customHeight="1" ht="11.549999999999999">
      <c r="F57" s="1286" t="s">
        <v>313</v>
      </c>
      <c r="G57" s="1293" t="s">
        <v>1071</v>
      </c>
      <c r="H57" s="1292">
        <f>SUM(I57:J57)</f>
        <v>0</v>
      </c>
      <c r="I57" s="1291"/>
      <c r="J57" s="1281"/>
      <c r="K57" s="1290"/>
      <c r="W57" s="1211">
        <v>11</v>
      </c>
    </row>
    <row customHeight="1" ht="11.549999999999999">
      <c r="F58" s="1286"/>
      <c r="G58" s="1295" t="s">
        <v>1057</v>
      </c>
      <c r="H58" s="1292">
        <f>SUM(I58:J58)</f>
        <v>0</v>
      </c>
      <c r="I58" s="1292">
        <f>SUM(I38,I48)</f>
        <v>0</v>
      </c>
      <c r="J58" s="1281"/>
      <c r="K58" s="1290"/>
      <c r="W58" s="1211">
        <v>11</v>
      </c>
    </row>
    <row customHeight="1" ht="10.5" hidden="1">
      <c r="A59" s="1222" t="s">
        <v>83</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67ADC1-9506-F14B-5A8F-96968C9CB88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505" width="4.7109375" hidden="1" customWidth="1"/>
    <col min="2" max="2" style="4508" width="4.7109375" hidden="1" customWidth="1"/>
    <col min="3" max="4" style="4505" width="4.7109375" hidden="1" customWidth="1"/>
    <col min="5" max="5" style="4505" width="3.00390625" customWidth="1"/>
    <col min="6" max="6" style="4505" width="6.00390625" customWidth="1"/>
    <col min="7" max="7" style="4505" width="18.00390625" customWidth="1"/>
    <col min="8" max="8" style="4505" width="27.00390625" customWidth="1"/>
    <col min="9" max="9" style="4505" width="18.00390625" customWidth="1"/>
    <col min="10" max="14" style="4505" width="0.8515625" hidden="1" customWidth="1"/>
    <col min="15" max="28" style="4505" width="21.7109375" hidden="1" customWidth="1"/>
    <col min="29" max="71" style="4505" width="0.8515625" hidden="1" customWidth="1"/>
    <col min="72" max="79" style="4505" width="21.7109375" hidden="1" customWidth="1"/>
    <col min="80" max="81" style="4505" width="29.140625" hidden="1" customWidth="1"/>
    <col min="82" max="89" style="4505" width="21.7109375" hidden="1" customWidth="1"/>
    <col min="90" max="102" style="4505" width="0.7109375" hidden="1" customWidth="1"/>
    <col min="103" max="114" style="4505" width="21.7109375" customWidth="1"/>
    <col min="115" max="128" style="4505" width="0.7109375" customWidth="1"/>
    <col min="129" max="178" style="4505" width="0.7109375" hidden="1" customWidth="1"/>
    <col min="179" max="179" style="4505" width="0.140625" customWidth="1"/>
    <col min="180" max="184" style="4505" width="8.00390625" customWidth="1"/>
    <col min="185" max="185" style="4505" width="9.140625" hidden="1"/>
  </cols>
  <sheetData>
    <row s="4440" customFormat="1" customHeight="1" ht="12" hidden="1">
      <c r="B1" s="979"/>
      <c r="C1" s="980"/>
      <c r="D1" s="980"/>
      <c r="GC1" s="978" t="s">
        <v>14</v>
      </c>
    </row>
    <row s="4440"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40"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49"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6" customFormat="1" customHeight="1" ht="18.75">
      <c r="B6" s="999"/>
      <c r="E6" s="1001"/>
      <c r="F6" s="2270" t="str">
        <f>IF(org=0,"Не определено",org)</f>
        <v>Муниципальное унитарное предприятие "Невельские коммунальные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55"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55" customFormat="1" customHeight="1" ht="11.25" hidden="1">
      <c r="B8" s="990"/>
      <c r="F8" s="1112"/>
      <c r="G8" s="819"/>
      <c r="H8" s="416"/>
      <c r="I8" s="416"/>
      <c r="J8" s="416"/>
      <c r="K8" s="416"/>
      <c r="L8" s="416"/>
      <c r="M8" s="1112"/>
      <c r="N8" s="1112"/>
      <c r="O8" s="2506" t="s">
        <v>1075</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1076</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55"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55" customFormat="1" customHeight="1" ht="11.549999999999999">
      <c r="B10" s="990"/>
      <c r="F10" s="2485" t="s">
        <v>303</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89</v>
      </c>
      <c r="G11" s="2261" t="s">
        <v>1077</v>
      </c>
      <c r="H11" s="2493" t="s">
        <v>1078</v>
      </c>
      <c r="I11" s="2493" t="s">
        <v>1079</v>
      </c>
      <c r="J11" s="2494"/>
      <c r="K11" s="2494"/>
      <c r="L11" s="2494"/>
      <c r="M11" s="2494"/>
      <c r="N11" s="2494"/>
      <c r="O11" s="2265" t="s">
        <v>1080</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1080</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1080</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1081</v>
      </c>
      <c r="P12" s="2265"/>
      <c r="Q12" s="2265"/>
      <c r="R12" s="2265"/>
      <c r="S12" s="2265" t="s">
        <v>1082</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1083</v>
      </c>
      <c r="BU12" s="2443"/>
      <c r="BV12" s="2443"/>
      <c r="BW12" s="2489"/>
      <c r="BX12" s="2442" t="s">
        <v>1084</v>
      </c>
      <c r="BY12" s="2443"/>
      <c r="BZ12" s="2443"/>
      <c r="CA12" s="2489"/>
      <c r="CB12" s="2442" t="s">
        <v>1085</v>
      </c>
      <c r="CC12" s="2489"/>
      <c r="CD12" s="2442" t="s">
        <v>1086</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1087</v>
      </c>
      <c r="CZ12" s="2443"/>
      <c r="DA12" s="2443"/>
      <c r="DB12" s="2443"/>
      <c r="DC12" s="2443"/>
      <c r="DD12" s="2489"/>
      <c r="DE12" s="2442" t="s">
        <v>1088</v>
      </c>
      <c r="DF12" s="2489"/>
      <c r="DG12" s="2442" t="s">
        <v>1086</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1089</v>
      </c>
      <c r="P13" s="2265"/>
      <c r="Q13" s="2265"/>
      <c r="R13" s="2265"/>
      <c r="S13" s="2392" t="s">
        <v>1090</v>
      </c>
      <c r="T13" s="2444"/>
      <c r="U13" s="2183" t="s">
        <v>1091</v>
      </c>
      <c r="V13" s="2183"/>
      <c r="W13" s="2183"/>
      <c r="X13" s="2183"/>
      <c r="Y13" s="2183" t="s">
        <v>1092</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1093</v>
      </c>
      <c r="BU13" s="2444"/>
      <c r="BV13" s="2392" t="s">
        <v>1094</v>
      </c>
      <c r="BW13" s="2444"/>
      <c r="BX13" s="2392" t="s">
        <v>1095</v>
      </c>
      <c r="BY13" s="2444"/>
      <c r="BZ13" s="2392" t="s">
        <v>1096</v>
      </c>
      <c r="CA13" s="2444"/>
      <c r="CB13" s="2392" t="s">
        <v>1097</v>
      </c>
      <c r="CC13" s="2444"/>
      <c r="CD13" s="2392" t="s">
        <v>1098</v>
      </c>
      <c r="CE13" s="2444"/>
      <c r="CF13" s="2392" t="s">
        <v>1099</v>
      </c>
      <c r="CG13" s="2444"/>
      <c r="CH13" s="2442" t="s">
        <v>1100</v>
      </c>
      <c r="CI13" s="2443"/>
      <c r="CJ13" s="2443"/>
      <c r="CK13" s="2489"/>
      <c r="CL13" s="2492"/>
      <c r="CM13" s="2490"/>
      <c r="CN13" s="2490"/>
      <c r="CO13" s="2490"/>
      <c r="CP13" s="2490"/>
      <c r="CQ13" s="2490"/>
      <c r="CR13" s="2490"/>
      <c r="CS13" s="2490"/>
      <c r="CT13" s="2490"/>
      <c r="CU13" s="2490"/>
      <c r="CV13" s="2490"/>
      <c r="CW13" s="2490"/>
      <c r="CX13" s="2509"/>
      <c r="CY13" s="2392" t="s">
        <v>1101</v>
      </c>
      <c r="CZ13" s="2444"/>
      <c r="DA13" s="2392" t="s">
        <v>1102</v>
      </c>
      <c r="DB13" s="2444"/>
      <c r="DC13" s="2392" t="s">
        <v>1103</v>
      </c>
      <c r="DD13" s="2444"/>
      <c r="DE13" s="2392" t="s">
        <v>1104</v>
      </c>
      <c r="DF13" s="2444"/>
      <c r="DG13" s="2442" t="s">
        <v>1105</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1106</v>
      </c>
      <c r="P14" s="2444"/>
      <c r="Q14" s="2392" t="s">
        <v>1107</v>
      </c>
      <c r="R14" s="2444"/>
      <c r="S14" s="2393"/>
      <c r="T14" s="2269"/>
      <c r="U14" s="2392" t="s">
        <v>839</v>
      </c>
      <c r="V14" s="2444"/>
      <c r="W14" s="2392" t="s">
        <v>842</v>
      </c>
      <c r="X14" s="2444"/>
      <c r="Y14" s="2392" t="s">
        <v>839</v>
      </c>
      <c r="Z14" s="2444"/>
      <c r="AA14" s="2392" t="s">
        <v>849</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1108</v>
      </c>
      <c r="CI14" s="2444"/>
      <c r="CJ14" s="2392" t="s">
        <v>1109</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1110</v>
      </c>
      <c r="DH14" s="2444"/>
      <c r="DI14" s="2392" t="s">
        <v>1111</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829</v>
      </c>
      <c r="P16" s="2489"/>
      <c r="Q16" s="2442" t="s">
        <v>831</v>
      </c>
      <c r="R16" s="2489"/>
      <c r="S16" s="2442" t="s">
        <v>835</v>
      </c>
      <c r="T16" s="2489"/>
      <c r="U16" s="2442" t="s">
        <v>840</v>
      </c>
      <c r="V16" s="2489"/>
      <c r="W16" s="2442" t="s">
        <v>843</v>
      </c>
      <c r="X16" s="2489"/>
      <c r="Y16" s="2442" t="s">
        <v>847</v>
      </c>
      <c r="Z16" s="2489"/>
      <c r="AA16" s="2442" t="s">
        <v>850</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1112</v>
      </c>
      <c r="CC16" s="2489"/>
      <c r="CD16" s="2442" t="s">
        <v>562</v>
      </c>
      <c r="CE16" s="2489"/>
      <c r="CF16" s="2442" t="s">
        <v>1113</v>
      </c>
      <c r="CG16" s="2489"/>
      <c r="CH16" s="2442" t="s">
        <v>1114</v>
      </c>
      <c r="CI16" s="2489"/>
      <c r="CJ16" s="2442" t="s">
        <v>1114</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1112</v>
      </c>
      <c r="DF16" s="2489"/>
      <c r="DG16" s="2442" t="s">
        <v>1115</v>
      </c>
      <c r="DH16" s="2489"/>
      <c r="DI16" s="2442" t="s">
        <v>1115</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1116</v>
      </c>
      <c r="P17" s="1247" t="s">
        <v>1117</v>
      </c>
      <c r="Q17" s="1247" t="s">
        <v>1116</v>
      </c>
      <c r="R17" s="1247" t="s">
        <v>1117</v>
      </c>
      <c r="S17" s="1247" t="s">
        <v>1116</v>
      </c>
      <c r="T17" s="1247" t="s">
        <v>1117</v>
      </c>
      <c r="U17" s="1247" t="s">
        <v>1116</v>
      </c>
      <c r="V17" s="1247" t="s">
        <v>1117</v>
      </c>
      <c r="W17" s="1247" t="s">
        <v>1116</v>
      </c>
      <c r="X17" s="1247" t="s">
        <v>1117</v>
      </c>
      <c r="Y17" s="1247" t="s">
        <v>1116</v>
      </c>
      <c r="Z17" s="1247" t="s">
        <v>1117</v>
      </c>
      <c r="AA17" s="1247" t="s">
        <v>1116</v>
      </c>
      <c r="AB17" s="1247" t="s">
        <v>1117</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1116</v>
      </c>
      <c r="BU17" s="1247" t="s">
        <v>1117</v>
      </c>
      <c r="BV17" s="1247" t="s">
        <v>1116</v>
      </c>
      <c r="BW17" s="1247" t="s">
        <v>1117</v>
      </c>
      <c r="BX17" s="1247" t="s">
        <v>1116</v>
      </c>
      <c r="BY17" s="1247" t="s">
        <v>1117</v>
      </c>
      <c r="BZ17" s="1247" t="s">
        <v>1116</v>
      </c>
      <c r="CA17" s="1247" t="s">
        <v>1117</v>
      </c>
      <c r="CB17" s="1247" t="s">
        <v>1116</v>
      </c>
      <c r="CC17" s="1247" t="s">
        <v>1117</v>
      </c>
      <c r="CD17" s="1247" t="s">
        <v>1116</v>
      </c>
      <c r="CE17" s="1247" t="s">
        <v>1117</v>
      </c>
      <c r="CF17" s="1247" t="s">
        <v>1116</v>
      </c>
      <c r="CG17" s="1247" t="s">
        <v>1117</v>
      </c>
      <c r="CH17" s="1247" t="s">
        <v>1116</v>
      </c>
      <c r="CI17" s="1247" t="s">
        <v>1117</v>
      </c>
      <c r="CJ17" s="1247" t="s">
        <v>1116</v>
      </c>
      <c r="CK17" s="1247" t="s">
        <v>1117</v>
      </c>
      <c r="CL17" s="2492"/>
      <c r="CM17" s="2490"/>
      <c r="CN17" s="2490"/>
      <c r="CO17" s="2490"/>
      <c r="CP17" s="2490"/>
      <c r="CQ17" s="2490"/>
      <c r="CR17" s="2490"/>
      <c r="CS17" s="2490"/>
      <c r="CT17" s="2490"/>
      <c r="CU17" s="2490"/>
      <c r="CV17" s="2490"/>
      <c r="CW17" s="2490"/>
      <c r="CX17" s="2509"/>
      <c r="CY17" s="1247" t="s">
        <v>1116</v>
      </c>
      <c r="CZ17" s="1247" t="s">
        <v>1117</v>
      </c>
      <c r="DA17" s="1247" t="s">
        <v>1116</v>
      </c>
      <c r="DB17" s="1247" t="s">
        <v>1117</v>
      </c>
      <c r="DC17" s="1247" t="s">
        <v>1116</v>
      </c>
      <c r="DD17" s="1247" t="s">
        <v>1117</v>
      </c>
      <c r="DE17" s="1247" t="s">
        <v>1116</v>
      </c>
      <c r="DF17" s="1247" t="s">
        <v>1117</v>
      </c>
      <c r="DG17" s="1247" t="s">
        <v>1116</v>
      </c>
      <c r="DH17" s="1247" t="s">
        <v>1117</v>
      </c>
      <c r="DI17" s="1247" t="s">
        <v>1116</v>
      </c>
      <c r="DJ17" s="1247" t="s">
        <v>1117</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40"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40"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40" customFormat="1" customHeight="1" ht="11.25" hidden="1">
      <c r="B20" s="996"/>
      <c r="D20" s="980"/>
      <c r="E20" s="995"/>
      <c r="F20" s="1253" t="s">
        <v>379</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40"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40" customFormat="1" customHeight="1" ht="12.75">
      <c r="A22" s="997"/>
      <c r="B22" s="997"/>
      <c r="C22" s="997"/>
      <c r="D22" s="997"/>
      <c r="E22" s="997"/>
      <c r="FX22" s="997"/>
      <c r="FY22" s="997"/>
      <c r="FZ22" s="997"/>
      <c r="GA22" s="997"/>
      <c r="GB22" s="997"/>
      <c r="GC22" s="978">
        <v>12</v>
      </c>
    </row>
    <row s="4505"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83</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544D8-5D5D-70CA-358B-55ADC1374874}"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7"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9" width="93.00390625" customWidth="1"/>
    <col min="10" max="17" style="2774" width="10.00390625" customWidth="1"/>
    <col min="18" max="18" style="4276" width="10.00390625" customWidth="1"/>
    <col min="19" max="19" style="2774" width="10.57421875" hidden="1"/>
  </cols>
  <sheetData>
    <row s="2849" customFormat="1" customHeight="1" ht="15" hidden="1">
      <c r="C1" s="728"/>
      <c r="H1" s="473">
        <v>4</v>
      </c>
      <c r="R1" s="476"/>
      <c r="S1" s="473" t="s">
        <v>14</v>
      </c>
    </row>
    <row customHeight="1" ht="22.5" hidden="1">
      <c r="C2" s="1984" t="s">
        <v>532</v>
      </c>
      <c r="D2" s="595"/>
      <c r="E2" s="719"/>
      <c r="F2" s="1817" t="str">
        <f>IF(TEMPLATE_SPHERE="HEAT","Гкал/час","тыс. куб. м/сутки")</f>
        <v>тыс. куб. м/сутки</v>
      </c>
      <c r="G2" s="736"/>
      <c r="H2" s="736"/>
      <c r="I2" s="345"/>
      <c r="S2" s="561">
        <v>0</v>
      </c>
    </row>
    <row s="2849"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93"/>
      <c r="F5" s="2293"/>
      <c r="G5" s="2293"/>
      <c r="H5" s="2293"/>
      <c r="I5" s="593"/>
      <c r="S5" s="561">
        <v>38</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117</v>
      </c>
      <c r="S8" s="561">
        <v>1</v>
      </c>
    </row>
    <row customHeight="1" ht="15.75">
      <c r="C9" s="232"/>
      <c r="D9" s="767"/>
      <c r="E9" s="2423" t="s">
        <v>106</v>
      </c>
      <c r="F9" s="2424"/>
      <c r="G9" s="872" t="str">
        <f>IF(G8="","",INDEX(DIFFERENTIATION_UNMERGE_VD,MATCH(G8,DIFFERENTIATION_ID_DIFF,0)))</f>
        <v/>
      </c>
      <c r="H9" s="872">
        <f>IF(H8="","",INDEX(DIFFERENTIATION_UNMERGE_VD,MATCH(H8,DIFFERENTIATION_ID_DIFF,0)))</f>
        <v>0</v>
      </c>
      <c r="I9" s="2183" t="s">
        <v>304</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303</v>
      </c>
      <c r="E12" s="2426"/>
      <c r="F12" s="2426"/>
      <c r="G12" s="943"/>
      <c r="H12" s="943"/>
      <c r="I12" s="2183"/>
      <c r="R12" s="731"/>
      <c r="S12" s="814">
        <v>15</v>
      </c>
    </row>
    <row customHeight="1" ht="35.699999999999996">
      <c r="C13" s="232"/>
      <c r="D13" s="817" t="s">
        <v>89</v>
      </c>
      <c r="E13" s="816" t="s">
        <v>305</v>
      </c>
      <c r="F13" s="816" t="s">
        <v>570</v>
      </c>
      <c r="G13" s="864" t="s">
        <v>306</v>
      </c>
      <c r="H13" s="810" t="s">
        <v>306</v>
      </c>
      <c r="I13" s="2183"/>
      <c r="S13" s="561">
        <v>34</v>
      </c>
    </row>
    <row customHeight="1" ht="15" hidden="1">
      <c r="C14" s="232"/>
      <c r="D14" s="649" t="s">
        <v>110</v>
      </c>
      <c r="E14" s="649" t="s">
        <v>111</v>
      </c>
      <c r="F14" s="649" t="s">
        <v>91</v>
      </c>
      <c r="G14" s="715" t="str">
        <f>G1&amp;".1"</f>
        <v>.1</v>
      </c>
      <c r="H14" s="715" t="str">
        <f>H1&amp;".1"</f>
        <v>4.1</v>
      </c>
      <c r="I14" s="345"/>
      <c r="S14" s="561">
        <v>0</v>
      </c>
    </row>
    <row customHeight="1" ht="15.75">
      <c r="A15" s="561"/>
      <c r="C15" s="582"/>
      <c r="D15" s="577">
        <v>1</v>
      </c>
      <c r="E15" s="1986" t="str">
        <f>TP_P_A</f>
        <v>Количество поданных заявлений </v>
      </c>
      <c r="F15" s="577" t="s">
        <v>1118</v>
      </c>
      <c r="G15" s="741"/>
      <c r="H15" s="741"/>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61">
        <v>15</v>
      </c>
    </row>
    <row customHeight="1" ht="15.75">
      <c r="A16" s="561"/>
      <c r="C16" s="582"/>
      <c r="D16" s="577">
        <v>2</v>
      </c>
      <c r="E16" s="1986" t="str">
        <f>TP_P_B</f>
        <v>Количество исполненных заявлений </v>
      </c>
      <c r="F16" s="577" t="s">
        <v>1118</v>
      </c>
      <c r="G16" s="741"/>
      <c r="H16" s="741"/>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1118</v>
      </c>
      <c r="G17" s="741"/>
      <c r="H17" s="741"/>
      <c r="I17" s="26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водоотведения</v>
      </c>
      <c r="F18" s="577" t="s">
        <v>309</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61">
        <v>57</v>
      </c>
    </row>
    <row customHeight="1" ht="15" hidden="1">
      <c r="D20" s="565" t="s">
        <v>1119</v>
      </c>
      <c r="E20" s="744"/>
      <c r="F20" s="565"/>
      <c r="G20" s="565"/>
      <c r="H20" s="565"/>
      <c r="I20" s="1819"/>
      <c r="S20" s="561">
        <v>0</v>
      </c>
    </row>
    <row customHeight="1" ht="29.25">
      <c r="C21" s="507"/>
      <c r="D21" s="595" t="s">
        <v>316</v>
      </c>
      <c r="E21" s="726"/>
      <c r="F21" s="1817" t="str">
        <f>IF(TEMPLATE_SPHERE="HEAT","Гкал/час","тыс. куб. м/сутки")</f>
        <v>тыс. куб. м/сутки</v>
      </c>
      <c r="G21" s="736"/>
      <c r="H21" s="736"/>
      <c r="I21" s="2225"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61">
        <v>28</v>
      </c>
    </row>
    <row customHeight="1" ht="15.75">
      <c r="A22" s="561"/>
      <c r="C22" s="561"/>
      <c r="D22" s="403"/>
      <c r="E22" s="636" t="s">
        <v>1120</v>
      </c>
      <c r="F22" s="628"/>
      <c r="G22" s="628"/>
      <c r="H22" s="628"/>
      <c r="I22" s="2227"/>
      <c r="R22" s="561"/>
      <c r="S22" s="561">
        <v>15</v>
      </c>
    </row>
    <row customHeight="1" ht="22.5" hidden="1">
      <c r="A23" s="505" t="s">
        <v>83</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9F31C8-1972-B785-BE0F-BE207CA9D90B}"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6" style="2774" width="64.00390625" customWidth="1"/>
    <col min="7" max="7" style="2774" width="140.00390625" customWidth="1"/>
    <col min="8" max="8" style="2774" width="10.00390625" customWidth="1"/>
    <col min="9" max="10" style="2939"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511"/>
      <c r="F5" s="2511"/>
      <c r="G5" s="2512"/>
      <c r="Q5" s="139">
        <v>28</v>
      </c>
    </row>
    <row s="2774" customFormat="1" customHeight="1" ht="18.75">
      <c r="A6" s="938"/>
      <c r="B6" s="473"/>
      <c r="C6" s="432"/>
      <c r="D6" s="2513" t="str">
        <f>IF(org=0,"Не определено",org)</f>
        <v>Муниципальное унитарное предприятие "Невельские коммунальные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303</v>
      </c>
      <c r="E9" s="2265"/>
      <c r="F9" s="2265"/>
      <c r="G9" s="2445" t="s">
        <v>304</v>
      </c>
      <c r="Q9" s="139">
        <v>14</v>
      </c>
    </row>
    <row customHeight="1" ht="24">
      <c r="C10" s="152"/>
      <c r="D10" s="161" t="s">
        <v>89</v>
      </c>
      <c r="E10" s="164" t="s">
        <v>305</v>
      </c>
      <c r="F10" s="164" t="s">
        <v>393</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54" t="s">
        <v>309</v>
      </c>
      <c r="G12" s="207"/>
      <c r="Q12" s="139">
        <v>62</v>
      </c>
    </row>
    <row customHeight="1" ht="24">
      <c r="A13" s="248"/>
      <c r="C13" s="152"/>
      <c r="D13" s="203" t="s">
        <v>1025</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309</v>
      </c>
      <c r="G13" s="207"/>
      <c r="Q13" s="139">
        <v>23</v>
      </c>
    </row>
    <row customHeight="1" ht="14.699999999999998">
      <c r="A14" s="248"/>
      <c r="C14" s="152"/>
      <c r="D14" s="203" t="s">
        <v>1061</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1121</v>
      </c>
      <c r="F15" s="257"/>
      <c r="G15" s="2227"/>
      <c r="Q15" s="139">
        <v>15</v>
      </c>
    </row>
    <row customHeight="1" ht="14.699999999999998">
      <c r="A16" s="248"/>
      <c r="C16" s="152"/>
      <c r="D16" s="203" t="s">
        <v>1027</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54" t="s">
        <v>309</v>
      </c>
      <c r="G16" s="393"/>
      <c r="Q16" s="139">
        <v>14</v>
      </c>
    </row>
    <row customHeight="1" ht="14.699999999999998">
      <c r="A17" s="248"/>
      <c r="C17" s="152"/>
      <c r="D17" s="203" t="s">
        <v>1069</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39">
        <v>14</v>
      </c>
    </row>
    <row s="2774" customFormat="1" customHeight="1" ht="22.049999999999997">
      <c r="A18" s="399"/>
      <c r="B18" s="202"/>
      <c r="C18" s="363"/>
      <c r="D18" s="403"/>
      <c r="E18" s="405" t="s">
        <v>1122</v>
      </c>
      <c r="F18" s="394"/>
      <c r="G18" s="2227"/>
      <c r="I18" s="406"/>
      <c r="J18" s="406"/>
      <c r="Q18" s="398">
        <v>21</v>
      </c>
    </row>
    <row s="2774" customFormat="1" customHeight="1" ht="256.5" hidden="1">
      <c r="A19" s="399"/>
      <c r="B19" s="473"/>
      <c r="C19" s="432"/>
      <c r="D19" s="940" t="s">
        <v>1029</v>
      </c>
      <c r="E19" s="939" t="s">
        <v>1123</v>
      </c>
      <c r="F19" s="441"/>
      <c r="G19" s="393" t="s">
        <v>1124</v>
      </c>
      <c r="I19" s="556"/>
      <c r="J19" s="556"/>
      <c r="Q19" s="814">
        <v>0</v>
      </c>
    </row>
    <row s="2774" customFormat="1" customHeight="1" ht="14.699999999999998">
      <c r="A20" s="399"/>
      <c r="B20" s="202"/>
      <c r="C20" s="363"/>
      <c r="D20" s="941">
        <v>2</v>
      </c>
      <c r="E20" s="386" t="s">
        <v>1125</v>
      </c>
      <c r="F20" s="254" t="s">
        <v>309</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325</v>
      </c>
      <c r="F22" s="394"/>
      <c r="G22" s="395"/>
      <c r="Q22" s="139">
        <v>15</v>
      </c>
    </row>
    <row s="2774" customFormat="1" customHeight="1" ht="22.5" hidden="1">
      <c r="A23" s="399"/>
      <c r="B23" s="1216"/>
      <c r="C23" s="432"/>
      <c r="D23" s="1729" t="s">
        <v>111</v>
      </c>
      <c r="E23" s="253" t="s">
        <v>1126</v>
      </c>
      <c r="F23" s="1726" t="s">
        <v>309</v>
      </c>
      <c r="G23" s="401"/>
      <c r="I23" s="1680"/>
      <c r="J23" s="1680"/>
      <c r="Q23" s="1687">
        <v>0</v>
      </c>
    </row>
    <row s="2774" customFormat="1" customHeight="1" ht="14.25" hidden="1">
      <c r="A24" s="399"/>
      <c r="B24" s="1216"/>
      <c r="C24" s="432"/>
      <c r="D24" s="1729" t="s">
        <v>712</v>
      </c>
      <c r="E24" s="1728" t="s">
        <v>1127</v>
      </c>
      <c r="F24" s="1726" t="s">
        <v>309</v>
      </c>
      <c r="G24" s="393"/>
      <c r="I24" s="1680"/>
      <c r="J24" s="1680"/>
      <c r="Q24" s="1687">
        <v>0</v>
      </c>
    </row>
    <row s="2774" customFormat="1" customHeight="1" ht="14.25" hidden="1">
      <c r="A25" s="399"/>
      <c r="B25" s="1216"/>
      <c r="C25" s="432"/>
      <c r="D25" s="1729" t="s">
        <v>715</v>
      </c>
      <c r="E25" s="251"/>
      <c r="F25" s="441"/>
      <c r="G25" s="2225" t="s">
        <v>1128</v>
      </c>
      <c r="I25" s="1680"/>
      <c r="J25" s="1680"/>
      <c r="Q25" s="1687">
        <v>0</v>
      </c>
    </row>
    <row s="2774" customFormat="1" customHeight="1" ht="22.5" hidden="1">
      <c r="A26" s="399"/>
      <c r="B26" s="1216"/>
      <c r="C26" s="432"/>
      <c r="D26" s="403"/>
      <c r="E26" s="405" t="s">
        <v>1129</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83</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F1BF9F-4E3B-B5C4-4541-86D02F90780B}" mc:Ignorable="x14ac xr xr2 xr3">
  <sheetPr>
    <tabColor theme="6" tint="0.4"/>
  </sheetPr>
  <dimension ref="A1:M43"/>
  <sheetViews>
    <sheetView topLeftCell="C13" showGridLines="0" zoomScale="90" workbookViewId="0" tabSelected="1">
      <selection activeCell="H26" sqref="H26"/>
    </sheetView>
  </sheetViews>
  <sheetFormatPr defaultColWidth="10.57421875" customHeight="1" defaultRowHeight="14.25"/>
  <cols>
    <col min="1" max="1" style="2792" width="9.140625" hidden="1" customWidth="1"/>
    <col min="2" max="2" style="2849" width="9.140625" hidden="1" customWidth="1"/>
    <col min="3" max="3" style="3640"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9" width="10.00390625" customWidth="1"/>
    <col min="13" max="13" style="2774" width="10.57421875" hidden="1"/>
  </cols>
  <sheetData>
    <row customHeight="1" ht="22.5" hidden="1">
      <c r="M1" s="139" t="s">
        <v>14</v>
      </c>
    </row>
    <row s="2774" customFormat="1" customHeight="1" ht="18.75" hidden="1">
      <c r="A2" s="1739"/>
      <c r="B2" s="1216"/>
      <c r="C2" s="1786" t="s">
        <v>532</v>
      </c>
      <c r="D2" s="1729"/>
      <c r="E2" s="255"/>
      <c r="F2" s="1726"/>
      <c r="G2" s="1726" t="s">
        <v>309</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532</v>
      </c>
      <c r="D4" s="1729"/>
      <c r="E4" s="261" t="s">
        <v>1130</v>
      </c>
      <c r="F4" s="1726"/>
      <c r="G4" s="313"/>
      <c r="H4" s="1726" t="s">
        <v>309</v>
      </c>
      <c r="K4" s="1680"/>
      <c r="L4" s="1680"/>
      <c r="M4" s="1687">
        <v>0</v>
      </c>
    </row>
    <row s="2774" customFormat="1" customHeight="1" ht="14.25" hidden="1">
      <c r="A5" s="1418"/>
      <c r="B5" s="1216"/>
      <c r="C5" s="400"/>
      <c r="K5" s="1680"/>
      <c r="L5" s="1680"/>
      <c r="M5" s="1687">
        <v>0</v>
      </c>
    </row>
    <row s="2774" customFormat="1" customHeight="1" ht="18.75" hidden="1">
      <c r="A6" s="1739"/>
      <c r="B6" s="1216"/>
      <c r="C6" s="1786" t="s">
        <v>532</v>
      </c>
      <c r="D6" s="1729"/>
      <c r="E6" s="262" t="s">
        <v>1131</v>
      </c>
      <c r="F6" s="1726"/>
      <c r="G6" s="313"/>
      <c r="H6" s="1726" t="s">
        <v>309</v>
      </c>
      <c r="K6" s="1680"/>
      <c r="L6" s="1680"/>
      <c r="M6" s="1687">
        <v>0</v>
      </c>
    </row>
    <row s="2774" customFormat="1" customHeight="1" ht="14.25" hidden="1">
      <c r="A7" s="1418"/>
      <c r="B7" s="1216"/>
      <c r="C7" s="400"/>
      <c r="K7" s="1680"/>
      <c r="L7" s="1680"/>
      <c r="M7" s="1687">
        <v>0</v>
      </c>
    </row>
    <row s="2774" customFormat="1" customHeight="1" ht="18.75" hidden="1">
      <c r="A8" s="1739"/>
      <c r="B8" s="1216"/>
      <c r="C8" s="1786" t="s">
        <v>532</v>
      </c>
      <c r="D8" s="1729"/>
      <c r="E8" s="262" t="s">
        <v>1132</v>
      </c>
      <c r="F8" s="1726"/>
      <c r="G8" s="313"/>
      <c r="H8" s="1726" t="s">
        <v>309</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532</v>
      </c>
      <c r="D10" s="1729"/>
      <c r="E10" s="262" t="s">
        <v>1133</v>
      </c>
      <c r="F10" s="1726"/>
      <c r="G10" s="1730"/>
      <c r="H10" s="1726" t="s">
        <v>309</v>
      </c>
      <c r="K10" s="1680"/>
      <c r="L10" s="1680" t="s">
        <v>1134</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511"/>
      <c r="F14" s="2511"/>
      <c r="G14" s="2511"/>
      <c r="H14" s="2512"/>
      <c r="J14" s="1687"/>
      <c r="M14" s="139">
        <v>28</v>
      </c>
    </row>
    <row s="2774" customFormat="1" customHeight="1" ht="14.699999999999998">
      <c r="A15" s="1418"/>
      <c r="B15" s="1216"/>
      <c r="C15" s="432"/>
      <c r="D15" s="2513" t="str">
        <f>IF(org=0,"Не определено",org)</f>
        <v>Муниципальное унитарное предприятие "Невельские коммунальные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303</v>
      </c>
      <c r="E18" s="2265"/>
      <c r="F18" s="2265"/>
      <c r="G18" s="2265"/>
      <c r="H18" s="2265"/>
      <c r="I18" s="2445" t="s">
        <v>304</v>
      </c>
      <c r="M18" s="139">
        <v>21</v>
      </c>
    </row>
    <row customHeight="1" ht="22.049999999999997">
      <c r="C19" s="152"/>
      <c r="D19" s="161" t="s">
        <v>89</v>
      </c>
      <c r="E19" s="164" t="s">
        <v>305</v>
      </c>
      <c r="F19" s="164"/>
      <c r="G19" s="164" t="s">
        <v>306</v>
      </c>
      <c r="H19" s="164" t="s">
        <v>393</v>
      </c>
      <c r="I19" s="2445"/>
      <c r="M19" s="139">
        <v>21</v>
      </c>
    </row>
    <row customHeight="1" ht="12" hidden="1">
      <c r="C20" s="152"/>
      <c r="D20" s="143"/>
      <c r="E20" s="143"/>
      <c r="F20" s="143"/>
      <c r="G20" s="143"/>
      <c r="H20" s="143"/>
      <c r="I20" s="143"/>
      <c r="M20" s="139">
        <v>0</v>
      </c>
    </row>
    <row customHeight="1" ht="14.699999999999998">
      <c r="A21" s="1739"/>
      <c r="C21" s="152"/>
      <c r="D21" s="203">
        <v>1</v>
      </c>
      <c r="E21" s="2517" t="s">
        <v>1135</v>
      </c>
      <c r="F21" s="2517"/>
      <c r="G21" s="2517"/>
      <c r="H21" s="2517"/>
      <c r="I21" s="264"/>
      <c r="M21" s="139">
        <v>14</v>
      </c>
    </row>
    <row customHeight="1" ht="21">
      <c r="A22" s="1739"/>
      <c r="C22" s="152"/>
      <c r="D22" s="203" t="s">
        <v>1025</v>
      </c>
      <c r="E22" s="250" t="s">
        <v>1136</v>
      </c>
      <c r="F22" s="254"/>
      <c r="G22" s="4576">
        <v>45654</v>
      </c>
      <c r="H22" s="254" t="s">
        <v>309</v>
      </c>
      <c r="I22" s="207" t="s">
        <v>1137</v>
      </c>
      <c r="M22" s="139">
        <v>20</v>
      </c>
    </row>
    <row customHeight="1" ht="60">
      <c r="A23" s="1739"/>
      <c r="C23" s="152"/>
      <c r="D23" s="203" t="s">
        <v>1027</v>
      </c>
      <c r="E23" s="250" t="s">
        <v>1138</v>
      </c>
      <c r="F23" s="254"/>
      <c r="G23" s="313" t="s">
        <v>1139</v>
      </c>
      <c r="H23" s="269" t="s">
        <v>1140</v>
      </c>
      <c r="I23" s="314" t="s">
        <v>1141</v>
      </c>
      <c r="M23" s="139">
        <v>57</v>
      </c>
    </row>
    <row customHeight="1" ht="31.66666666666666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54"/>
      <c r="G24" s="254" t="s">
        <v>309</v>
      </c>
      <c r="H24" s="269" t="s">
        <v>1142</v>
      </c>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34.166666666666664">
      <c r="A26" s="1739"/>
      <c r="C26" s="152"/>
      <c r="D26" s="203" t="s">
        <v>327</v>
      </c>
      <c r="E26" s="255" t="s">
        <v>1142</v>
      </c>
      <c r="F26" s="254"/>
      <c r="G26" s="254" t="s">
        <v>309</v>
      </c>
      <c r="H26" s="269" t="s">
        <v>1142</v>
      </c>
      <c r="I26" s="2225" t="s">
        <v>1143</v>
      </c>
      <c r="M26" s="139">
        <v>14</v>
      </c>
    </row>
    <row customHeight="1" ht="15.75">
      <c r="A27" s="1739" t="s">
        <v>110</v>
      </c>
      <c r="C27" s="152"/>
      <c r="D27" s="165"/>
      <c r="E27" s="259" t="s">
        <v>325</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516"/>
      <c r="G28" s="2516"/>
      <c r="H28" s="2516"/>
      <c r="I28" s="312"/>
      <c r="M28" s="139">
        <v>38</v>
      </c>
    </row>
    <row customHeight="1" ht="31.666666666666668">
      <c r="A29" s="1739"/>
      <c r="C29" s="152"/>
      <c r="D29" s="203" t="s">
        <v>757</v>
      </c>
      <c r="E29" s="261" t="s">
        <v>1130</v>
      </c>
      <c r="F29" s="254"/>
      <c r="G29" s="4583" t="s">
        <v>1142</v>
      </c>
      <c r="H29" s="254" t="s">
        <v>309</v>
      </c>
      <c r="I29" s="2225" t="s">
        <v>1144</v>
      </c>
      <c r="M29" s="139">
        <v>20</v>
      </c>
    </row>
    <row customHeight="1" ht="15.75">
      <c r="A30" s="1739" t="s">
        <v>111</v>
      </c>
      <c r="C30" s="152"/>
      <c r="D30" s="165"/>
      <c r="E30" s="259" t="s">
        <v>325</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516"/>
      <c r="G31" s="2516"/>
      <c r="H31" s="2516"/>
      <c r="I31" s="312"/>
      <c r="M31" s="139">
        <v>30</v>
      </c>
    </row>
    <row customHeight="1" ht="27.299999999999997">
      <c r="A32" s="1739"/>
      <c r="C32" s="152"/>
      <c r="D32" s="203" t="s">
        <v>316</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59"/>
      <c r="G32" s="2459"/>
      <c r="H32" s="2459"/>
      <c r="I32" s="312"/>
      <c r="M32" s="139">
        <v>26</v>
      </c>
    </row>
    <row customHeight="1" ht="14.699999999999998">
      <c r="A33" s="1739"/>
      <c r="C33" s="152"/>
      <c r="D33" s="203" t="s">
        <v>1145</v>
      </c>
      <c r="E33" s="262" t="s">
        <v>1131</v>
      </c>
      <c r="F33" s="254"/>
      <c r="G33" s="313" t="s">
        <v>1146</v>
      </c>
      <c r="H33" s="254" t="s">
        <v>309</v>
      </c>
      <c r="I33" s="2225" t="s">
        <v>1147</v>
      </c>
      <c r="M33" s="139">
        <v>14</v>
      </c>
    </row>
    <row customHeight="1" ht="15.75">
      <c r="A34" s="1739" t="s">
        <v>91</v>
      </c>
      <c r="C34" s="152"/>
      <c r="D34" s="165"/>
      <c r="E34" s="260" t="s">
        <v>325</v>
      </c>
      <c r="F34" s="256"/>
      <c r="G34" s="256"/>
      <c r="H34" s="257"/>
      <c r="I34" s="2227"/>
      <c r="M34" s="139">
        <v>15</v>
      </c>
    </row>
    <row customHeight="1" ht="25.2">
      <c r="A35" s="1739"/>
      <c r="C35" s="152"/>
      <c r="D35" s="203" t="s">
        <v>885</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59"/>
      <c r="G35" s="2459"/>
      <c r="H35" s="2459"/>
      <c r="I35" s="312"/>
      <c r="M35" s="139">
        <v>24</v>
      </c>
    </row>
    <row customHeight="1" ht="26.666666666666668">
      <c r="A36" s="1739"/>
      <c r="C36" s="152"/>
      <c r="D36" s="203" t="s">
        <v>1148</v>
      </c>
      <c r="E36" s="262" t="s">
        <v>1132</v>
      </c>
      <c r="F36" s="254"/>
      <c r="G36" s="313" t="s">
        <v>1149</v>
      </c>
      <c r="H36" s="254" t="s">
        <v>309</v>
      </c>
      <c r="I36" s="2199" t="s">
        <v>1150</v>
      </c>
      <c r="M36" s="139">
        <v>14</v>
      </c>
    </row>
    <row customHeight="1" ht="15.75">
      <c r="A37" s="1739" t="s">
        <v>92</v>
      </c>
      <c r="C37" s="152"/>
      <c r="D37" s="165"/>
      <c r="E37" s="260" t="s">
        <v>325</v>
      </c>
      <c r="F37" s="256"/>
      <c r="G37" s="256"/>
      <c r="H37" s="257"/>
      <c r="I37" s="2199"/>
      <c r="M37" s="139">
        <v>15</v>
      </c>
    </row>
    <row customHeight="1" ht="27.299999999999997">
      <c r="A38" s="1739"/>
      <c r="C38" s="152"/>
      <c r="D38" s="203" t="s">
        <v>886</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59"/>
      <c r="G38" s="2459"/>
      <c r="H38" s="2459"/>
      <c r="I38" s="312"/>
      <c r="M38" s="139">
        <v>26</v>
      </c>
    </row>
    <row customHeight="1" ht="14.699999999999998">
      <c r="A39" s="1739"/>
      <c r="C39" s="152"/>
      <c r="D39" s="203" t="s">
        <v>887</v>
      </c>
      <c r="E39" s="262" t="s">
        <v>1133</v>
      </c>
      <c r="F39" s="254"/>
      <c r="G39" s="263" t="s">
        <v>1151</v>
      </c>
      <c r="H39" s="254" t="s">
        <v>309</v>
      </c>
      <c r="I39" s="2225" t="s">
        <v>1152</v>
      </c>
      <c r="L39" s="211" t="s">
        <v>1134</v>
      </c>
      <c r="M39" s="139">
        <v>14</v>
      </c>
    </row>
    <row customHeight="1" ht="15.75">
      <c r="A40" s="1739" t="s">
        <v>100</v>
      </c>
      <c r="C40" s="152"/>
      <c r="D40" s="165"/>
      <c r="E40" s="260" t="s">
        <v>325</v>
      </c>
      <c r="F40" s="256"/>
      <c r="G40" s="256"/>
      <c r="H40" s="257"/>
      <c r="I40" s="2227"/>
      <c r="M40" s="139">
        <v>15</v>
      </c>
    </row>
    <row s="4586" customFormat="1" customHeight="1" ht="3">
      <c r="A41" s="1739"/>
      <c r="K41" s="252"/>
      <c r="L41" s="252"/>
      <c r="M41" s="196">
        <v>3</v>
      </c>
    </row>
    <row customHeight="1" ht="26.25">
      <c r="D42" s="1737" t="s">
        <v>807</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341"/>
      <c r="G42" s="2341"/>
      <c r="H42" s="2341"/>
      <c r="I42" s="2341"/>
      <c r="M42" s="139">
        <v>25</v>
      </c>
    </row>
    <row customHeight="1" ht="22.5" hidden="1">
      <c r="A43" s="1418" t="s">
        <v>83</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H23" r:id="rId2" tooltip="https://portal.eias.ru/Portal/DownloadPage.aspx?type=12&amp;guid=bee8512f-f857-4094-b71d-1b8e50876838" xr:uid="{DD3BB20A-9125-868E-A49D-4562BAF53A1E}"/>
    <hyperlink ref="H24" r:id="rId3" tooltip="https://portal.eias.ru/Portal/DownloadPage.aspx?type=12&amp;guid=302bcaf5-f469-405c-8ce8-6b3e6b7b578f" xr:uid="{0EEBC005-AD3B-760A-A2E9-CD2C6BD70B2A}"/>
    <hyperlink ref="G29" r:id="rId4" tooltip="https://portal.eias.ru/Portal/DownloadPage.aspx?type=12&amp;guid=302bcaf5-f469-405c-8ce8-6b3e6b7b578f" xr:uid="{A5BD3CB2-EA64-347F-BEC7-7B2A3F527597}"/>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596FCE-B286-9DED-07DB-BC3A20B9AF43}"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89" width="25.140625" hidden="1" customWidth="1"/>
    <col min="3" max="3" style="3349" width="9.140625" hidden="1" customWidth="1"/>
    <col min="4" max="4" style="3640"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9"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309</v>
      </c>
      <c r="M2" s="1931"/>
      <c r="N2" s="390"/>
      <c r="O2" s="1680"/>
      <c r="P2" s="1680"/>
      <c r="AH2" s="1687">
        <v>0</v>
      </c>
    </row>
    <row s="2774" customFormat="1" customHeight="1" ht="18.75" hidden="1">
      <c r="A3" s="1836"/>
      <c r="B3" s="1836"/>
      <c r="C3" s="425" t="s">
        <v>1153</v>
      </c>
      <c r="D3" s="400"/>
      <c r="E3" s="1087"/>
      <c r="F3" s="1087"/>
      <c r="G3" s="2483"/>
      <c r="H3" s="1556"/>
      <c r="I3" s="707" t="s">
        <v>1154</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309</v>
      </c>
      <c r="M5" s="1931"/>
      <c r="N5" s="390"/>
      <c r="O5" s="1680"/>
      <c r="P5" s="1680"/>
      <c r="AH5" s="1687">
        <v>0</v>
      </c>
    </row>
    <row s="2774" customFormat="1" customHeight="1" ht="18.75" hidden="1">
      <c r="A6" s="1836"/>
      <c r="B6" s="1836"/>
      <c r="C6" s="425" t="s">
        <v>1155</v>
      </c>
      <c r="D6" s="400"/>
      <c r="E6" s="1087"/>
      <c r="F6" s="1087"/>
      <c r="G6" s="2483"/>
      <c r="H6" s="1556"/>
      <c r="I6" s="707" t="s">
        <v>1154</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309</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309</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45638</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1-3.25-1020/24</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303</v>
      </c>
      <c r="F19" s="2265"/>
      <c r="G19" s="2265"/>
      <c r="H19" s="2265"/>
      <c r="I19" s="2265"/>
      <c r="J19" s="2265"/>
      <c r="K19" s="2265"/>
      <c r="L19" s="2265"/>
      <c r="M19" s="2445" t="s">
        <v>304</v>
      </c>
      <c r="AH19" s="430">
        <v>21</v>
      </c>
    </row>
    <row customHeight="1" ht="22.049999999999997">
      <c r="D20" s="432"/>
      <c r="E20" s="2333" t="s">
        <v>89</v>
      </c>
      <c r="F20" s="2280" t="s">
        <v>122</v>
      </c>
      <c r="G20" s="2280" t="s">
        <v>123</v>
      </c>
      <c r="H20" s="2442" t="s">
        <v>1156</v>
      </c>
      <c r="I20" s="2443"/>
      <c r="J20" s="2489"/>
      <c r="K20" s="2280" t="s">
        <v>306</v>
      </c>
      <c r="L20" s="2280" t="s">
        <v>393</v>
      </c>
      <c r="M20" s="2445"/>
      <c r="AH20" s="430">
        <v>21</v>
      </c>
    </row>
    <row customHeight="1" ht="22.049999999999997">
      <c r="D21" s="432"/>
      <c r="E21" s="2335"/>
      <c r="F21" s="2281"/>
      <c r="G21" s="2281"/>
      <c r="H21" s="2274" t="s">
        <v>1157</v>
      </c>
      <c r="I21" s="2276"/>
      <c r="J21" s="164" t="s">
        <v>1158</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110</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309</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309</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1153</v>
      </c>
      <c r="D25" s="2522"/>
      <c r="E25" s="2260"/>
      <c r="F25" s="2526"/>
      <c r="G25" s="2483"/>
      <c r="H25" s="1556"/>
      <c r="I25" s="707" t="s">
        <v>1154</v>
      </c>
      <c r="J25" s="627"/>
      <c r="K25" s="1556"/>
      <c r="L25" s="270"/>
      <c r="M25" s="2226"/>
      <c r="N25" s="390"/>
      <c r="O25" s="1680"/>
      <c r="P25" s="1680"/>
      <c r="AH25" s="1687">
        <v>0</v>
      </c>
    </row>
    <row customHeight="1" ht="0.75" hidden="1">
      <c r="A26" s="1836"/>
      <c r="B26" s="1836"/>
      <c r="C26" s="425" t="s">
        <v>1159</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309</v>
      </c>
      <c r="M27" s="2226"/>
      <c r="N27" s="390"/>
      <c r="O27" s="1680"/>
      <c r="P27" s="1680"/>
      <c r="AH27" s="1687">
        <v>0</v>
      </c>
    </row>
    <row s="2774" customFormat="1" customHeight="1" ht="18.75" hidden="1">
      <c r="A28" s="1836"/>
      <c r="B28" s="1836"/>
      <c r="C28" s="425" t="s">
        <v>1153</v>
      </c>
      <c r="D28" s="2518"/>
      <c r="E28" s="2519"/>
      <c r="F28" s="2520"/>
      <c r="G28" s="2483"/>
      <c r="H28" s="1556"/>
      <c r="I28" s="707" t="s">
        <v>1154</v>
      </c>
      <c r="J28" s="627"/>
      <c r="K28" s="1556"/>
      <c r="L28" s="270"/>
      <c r="M28" s="2226"/>
      <c r="N28" s="390"/>
      <c r="O28" s="1680"/>
      <c r="P28" s="1680"/>
      <c r="AH28" s="1687">
        <v>0</v>
      </c>
    </row>
    <row s="2774" customFormat="1" customHeight="1" ht="0.75" hidden="1">
      <c r="A29" s="1836"/>
      <c r="B29" s="1836"/>
      <c r="C29" s="425" t="s">
        <v>1159</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309</v>
      </c>
      <c r="M30" s="2226"/>
      <c r="N30" s="390"/>
      <c r="O30" s="1680"/>
      <c r="P30" s="1680"/>
      <c r="AH30" s="1687">
        <v>0</v>
      </c>
    </row>
    <row s="2774" customFormat="1" customHeight="1" ht="18.75" hidden="1">
      <c r="A31" s="1836"/>
      <c r="B31" s="1836"/>
      <c r="C31" s="425" t="s">
        <v>1153</v>
      </c>
      <c r="D31" s="2518"/>
      <c r="E31" s="2260"/>
      <c r="F31" s="2439"/>
      <c r="G31" s="2483"/>
      <c r="H31" s="1556"/>
      <c r="I31" s="707" t="s">
        <v>1154</v>
      </c>
      <c r="J31" s="627"/>
      <c r="K31" s="1556"/>
      <c r="L31" s="270"/>
      <c r="M31" s="2226"/>
      <c r="N31" s="390"/>
      <c r="O31" s="1680"/>
      <c r="P31" s="1680"/>
      <c r="AH31" s="1687">
        <v>0</v>
      </c>
    </row>
    <row s="2774" customFormat="1" customHeight="1" ht="0.75" hidden="1">
      <c r="A32" s="1836"/>
      <c r="B32" s="1836"/>
      <c r="C32" s="425" t="s">
        <v>1159</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309</v>
      </c>
      <c r="M33" s="2226"/>
      <c r="N33" s="390"/>
      <c r="O33" s="1680"/>
      <c r="P33" s="1680"/>
      <c r="AH33" s="1687">
        <v>0</v>
      </c>
    </row>
    <row s="2774" customFormat="1" customHeight="1" ht="18.75" hidden="1">
      <c r="A34" s="1836"/>
      <c r="B34" s="1836"/>
      <c r="C34" s="425" t="s">
        <v>1153</v>
      </c>
      <c r="D34" s="2518"/>
      <c r="E34" s="2260"/>
      <c r="F34" s="2439"/>
      <c r="G34" s="2483"/>
      <c r="H34" s="1556"/>
      <c r="I34" s="707" t="s">
        <v>1154</v>
      </c>
      <c r="J34" s="627"/>
      <c r="K34" s="1556"/>
      <c r="L34" s="270"/>
      <c r="M34" s="2226"/>
      <c r="N34" s="390"/>
      <c r="O34" s="1680"/>
      <c r="P34" s="1680"/>
      <c r="AH34" s="1687">
        <v>0</v>
      </c>
    </row>
    <row s="2774" customFormat="1" customHeight="1" ht="0.75" hidden="1">
      <c r="A35" s="1836"/>
      <c r="B35" s="1836"/>
      <c r="C35" s="425" t="s">
        <v>1159</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309</v>
      </c>
      <c r="M36" s="2226"/>
      <c r="N36" s="390"/>
      <c r="O36" s="1680"/>
      <c r="P36" s="1680"/>
      <c r="AH36" s="1687">
        <v>0</v>
      </c>
    </row>
    <row s="2774" customFormat="1" customHeight="1" ht="18.75" hidden="1">
      <c r="A37" s="1836"/>
      <c r="B37" s="1836"/>
      <c r="C37" s="425" t="s">
        <v>1153</v>
      </c>
      <c r="D37" s="2518"/>
      <c r="E37" s="2260"/>
      <c r="F37" s="2439"/>
      <c r="G37" s="2483"/>
      <c r="H37" s="1556"/>
      <c r="I37" s="707" t="s">
        <v>1154</v>
      </c>
      <c r="J37" s="627"/>
      <c r="K37" s="1556"/>
      <c r="L37" s="270"/>
      <c r="M37" s="2226"/>
      <c r="N37" s="390"/>
      <c r="O37" s="1680"/>
      <c r="P37" s="1680"/>
      <c r="AH37" s="1687">
        <v>0</v>
      </c>
    </row>
    <row s="2774" customFormat="1" customHeight="1" ht="0.75" hidden="1">
      <c r="A38" s="1836"/>
      <c r="B38" s="1836"/>
      <c r="C38" s="425" t="s">
        <v>1159</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309</v>
      </c>
      <c r="M39" s="2226"/>
      <c r="N39" s="390"/>
      <c r="O39" s="1680"/>
      <c r="P39" s="1680"/>
      <c r="AH39" s="1687">
        <v>0</v>
      </c>
    </row>
    <row s="2774" customFormat="1" customHeight="1" ht="18.75" hidden="1">
      <c r="A40" s="1836"/>
      <c r="B40" s="1836"/>
      <c r="C40" s="425" t="s">
        <v>1153</v>
      </c>
      <c r="D40" s="2518"/>
      <c r="E40" s="2260"/>
      <c r="F40" s="2439"/>
      <c r="G40" s="2483"/>
      <c r="H40" s="1556"/>
      <c r="I40" s="707" t="s">
        <v>1154</v>
      </c>
      <c r="J40" s="627"/>
      <c r="K40" s="1556"/>
      <c r="L40" s="270"/>
      <c r="M40" s="2226"/>
      <c r="N40" s="390"/>
      <c r="O40" s="1680"/>
      <c r="P40" s="1680"/>
      <c r="AH40" s="1687">
        <v>0</v>
      </c>
    </row>
    <row s="2774" customFormat="1" customHeight="1" ht="0.75" hidden="1">
      <c r="A41" s="1836"/>
      <c r="B41" s="1836"/>
      <c r="C41" s="425" t="s">
        <v>1159</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309</v>
      </c>
      <c r="M42" s="2226"/>
      <c r="N42" s="390"/>
      <c r="O42" s="1680"/>
      <c r="P42" s="1680"/>
      <c r="AH42" s="1687">
        <v>0</v>
      </c>
    </row>
    <row s="2774" customFormat="1" customHeight="1" ht="18.75" hidden="1">
      <c r="A43" s="1836"/>
      <c r="B43" s="1836"/>
      <c r="C43" s="425" t="s">
        <v>1153</v>
      </c>
      <c r="D43" s="2518"/>
      <c r="E43" s="2260"/>
      <c r="F43" s="2439"/>
      <c r="G43" s="2483"/>
      <c r="H43" s="1556"/>
      <c r="I43" s="707" t="s">
        <v>1154</v>
      </c>
      <c r="J43" s="627"/>
      <c r="K43" s="1556"/>
      <c r="L43" s="270"/>
      <c r="M43" s="2226"/>
      <c r="N43" s="390"/>
      <c r="O43" s="1680"/>
      <c r="P43" s="1680"/>
      <c r="AH43" s="1687">
        <v>0</v>
      </c>
    </row>
    <row s="2774" customFormat="1" customHeight="1" ht="0.75" hidden="1">
      <c r="A44" s="1836"/>
      <c r="B44" s="1836"/>
      <c r="C44" s="425" t="s">
        <v>1159</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309</v>
      </c>
      <c r="M45" s="2226"/>
      <c r="N45" s="390"/>
      <c r="O45" s="1680"/>
      <c r="P45" s="1680"/>
      <c r="AH45" s="1687">
        <v>0</v>
      </c>
    </row>
    <row s="2774" customFormat="1" customHeight="1" ht="18.75" hidden="1">
      <c r="A46" s="1836"/>
      <c r="B46" s="1836"/>
      <c r="C46" s="425" t="s">
        <v>1153</v>
      </c>
      <c r="D46" s="2518"/>
      <c r="E46" s="2260"/>
      <c r="F46" s="2439"/>
      <c r="G46" s="2483"/>
      <c r="H46" s="1556"/>
      <c r="I46" s="707" t="s">
        <v>1154</v>
      </c>
      <c r="J46" s="627"/>
      <c r="K46" s="1556"/>
      <c r="L46" s="270"/>
      <c r="M46" s="2226"/>
      <c r="N46" s="390"/>
      <c r="O46" s="1680"/>
      <c r="P46" s="1680"/>
      <c r="AH46" s="1687">
        <v>0</v>
      </c>
    </row>
    <row s="2774" customFormat="1" customHeight="1" ht="0.75" hidden="1">
      <c r="A47" s="1836"/>
      <c r="B47" s="1836"/>
      <c r="C47" s="425" t="s">
        <v>1159</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309</v>
      </c>
      <c r="M48" s="2226"/>
      <c r="N48" s="390"/>
      <c r="O48" s="1680"/>
      <c r="P48" s="1680"/>
      <c r="AH48" s="1687">
        <v>0</v>
      </c>
    </row>
    <row s="2774" customFormat="1" customHeight="1" ht="18.75" hidden="1">
      <c r="A49" s="1836"/>
      <c r="B49" s="1836"/>
      <c r="C49" s="425" t="s">
        <v>1153</v>
      </c>
      <c r="D49" s="2518"/>
      <c r="E49" s="2260"/>
      <c r="F49" s="2439"/>
      <c r="G49" s="2483"/>
      <c r="H49" s="1556"/>
      <c r="I49" s="707" t="s">
        <v>1154</v>
      </c>
      <c r="J49" s="627"/>
      <c r="K49" s="1556"/>
      <c r="L49" s="270"/>
      <c r="M49" s="2226"/>
      <c r="N49" s="390"/>
      <c r="O49" s="1680"/>
      <c r="P49" s="1680"/>
      <c r="AH49" s="1687">
        <v>0</v>
      </c>
    </row>
    <row s="2774" customFormat="1" customHeight="1" ht="0.75" hidden="1">
      <c r="A50" s="1836"/>
      <c r="B50" s="1836"/>
      <c r="C50" s="425" t="s">
        <v>1159</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309</v>
      </c>
      <c r="M51" s="2226"/>
      <c r="N51" s="390"/>
      <c r="O51" s="1680"/>
      <c r="P51" s="1680"/>
      <c r="AH51" s="1687">
        <v>0</v>
      </c>
    </row>
    <row s="2774" customFormat="1" customHeight="1" ht="18.75" hidden="1">
      <c r="A52" s="1836"/>
      <c r="B52" s="1836"/>
      <c r="C52" s="425" t="s">
        <v>1153</v>
      </c>
      <c r="D52" s="2518"/>
      <c r="E52" s="2260"/>
      <c r="F52" s="2439"/>
      <c r="G52" s="2483"/>
      <c r="H52" s="1556"/>
      <c r="I52" s="707" t="s">
        <v>1154</v>
      </c>
      <c r="J52" s="627"/>
      <c r="K52" s="1556"/>
      <c r="L52" s="270"/>
      <c r="M52" s="2226"/>
      <c r="N52" s="390"/>
      <c r="O52" s="1680"/>
      <c r="P52" s="1680"/>
      <c r="AH52" s="1687">
        <v>0</v>
      </c>
    </row>
    <row s="2774" customFormat="1" customHeight="1" ht="0.75" hidden="1">
      <c r="A53" s="1836"/>
      <c r="B53" s="1836"/>
      <c r="C53" s="425" t="s">
        <v>1159</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309</v>
      </c>
      <c r="M54" s="2226"/>
      <c r="N54" s="390"/>
      <c r="O54" s="1680"/>
      <c r="P54" s="1680"/>
      <c r="AH54" s="1687">
        <v>0</v>
      </c>
    </row>
    <row s="2774" customFormat="1" customHeight="1" ht="18.75" hidden="1">
      <c r="A55" s="1836"/>
      <c r="B55" s="1836"/>
      <c r="C55" s="425" t="s">
        <v>1153</v>
      </c>
      <c r="D55" s="2518"/>
      <c r="E55" s="2260"/>
      <c r="F55" s="2439"/>
      <c r="G55" s="2483"/>
      <c r="H55" s="1556"/>
      <c r="I55" s="707" t="s">
        <v>1154</v>
      </c>
      <c r="J55" s="627"/>
      <c r="K55" s="1556"/>
      <c r="L55" s="270"/>
      <c r="M55" s="2226"/>
      <c r="N55" s="390"/>
      <c r="O55" s="1680"/>
      <c r="P55" s="1680"/>
      <c r="AH55" s="1687">
        <v>0</v>
      </c>
    </row>
    <row s="2774" customFormat="1" customHeight="1" ht="0.75" hidden="1">
      <c r="A56" s="1836"/>
      <c r="B56" s="1836"/>
      <c r="C56" s="425" t="s">
        <v>1159</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309</v>
      </c>
      <c r="M57" s="2226"/>
      <c r="N57" s="390"/>
      <c r="O57" s="1680"/>
      <c r="P57" s="1680"/>
      <c r="AH57" s="1687">
        <v>0</v>
      </c>
    </row>
    <row s="2774" customFormat="1" customHeight="1" ht="18.75" hidden="1">
      <c r="A58" s="1836"/>
      <c r="B58" s="1836"/>
      <c r="C58" s="425" t="s">
        <v>1153</v>
      </c>
      <c r="D58" s="2518"/>
      <c r="E58" s="2260"/>
      <c r="F58" s="2439"/>
      <c r="G58" s="2483"/>
      <c r="H58" s="1556"/>
      <c r="I58" s="707" t="s">
        <v>1154</v>
      </c>
      <c r="J58" s="627"/>
      <c r="K58" s="1556"/>
      <c r="L58" s="270"/>
      <c r="M58" s="2226"/>
      <c r="N58" s="390"/>
      <c r="O58" s="1680"/>
      <c r="P58" s="1680"/>
      <c r="AH58" s="1687">
        <v>0</v>
      </c>
    </row>
    <row s="2774" customFormat="1" customHeight="1" ht="0.75" hidden="1">
      <c r="A59" s="1836"/>
      <c r="B59" s="1836"/>
      <c r="C59" s="425" t="s">
        <v>1159</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309</v>
      </c>
      <c r="M60" s="2226"/>
      <c r="N60" s="390"/>
      <c r="O60" s="1680"/>
      <c r="P60" s="1680"/>
      <c r="AH60" s="1687">
        <v>0</v>
      </c>
    </row>
    <row s="2774" customFormat="1" customHeight="1" ht="18.75" hidden="1">
      <c r="A61" s="1836"/>
      <c r="B61" s="1836"/>
      <c r="C61" s="425" t="s">
        <v>1153</v>
      </c>
      <c r="D61" s="2518"/>
      <c r="E61" s="2260"/>
      <c r="F61" s="2439"/>
      <c r="G61" s="2483"/>
      <c r="H61" s="1556"/>
      <c r="I61" s="707" t="s">
        <v>1154</v>
      </c>
      <c r="J61" s="627"/>
      <c r="K61" s="1556"/>
      <c r="L61" s="270"/>
      <c r="M61" s="2226"/>
      <c r="N61" s="390"/>
      <c r="O61" s="1680"/>
      <c r="P61" s="1680"/>
      <c r="AH61" s="1687">
        <v>0</v>
      </c>
    </row>
    <row s="2774" customFormat="1" customHeight="1" ht="0.75" hidden="1">
      <c r="A62" s="1836"/>
      <c r="B62" s="1836"/>
      <c r="C62" s="425" t="s">
        <v>1159</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309</v>
      </c>
      <c r="M63" s="2226"/>
      <c r="N63" s="390"/>
      <c r="O63" s="1680"/>
      <c r="P63" s="1680"/>
      <c r="AH63" s="1687">
        <v>0</v>
      </c>
    </row>
    <row s="2774" customFormat="1" customHeight="1" ht="18.75" hidden="1">
      <c r="A64" s="1836"/>
      <c r="B64" s="1836"/>
      <c r="C64" s="425" t="s">
        <v>1153</v>
      </c>
      <c r="D64" s="2518"/>
      <c r="E64" s="2260"/>
      <c r="F64" s="2439"/>
      <c r="G64" s="2483"/>
      <c r="H64" s="1556"/>
      <c r="I64" s="707" t="s">
        <v>1154</v>
      </c>
      <c r="J64" s="627"/>
      <c r="K64" s="1556"/>
      <c r="L64" s="270"/>
      <c r="M64" s="2226"/>
      <c r="N64" s="390"/>
      <c r="O64" s="1680"/>
      <c r="P64" s="1680"/>
      <c r="AH64" s="1687">
        <v>0</v>
      </c>
    </row>
    <row s="2774" customFormat="1" customHeight="1" ht="0.75" hidden="1">
      <c r="A65" s="1836"/>
      <c r="B65" s="1836"/>
      <c r="C65" s="425" t="s">
        <v>1159</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309</v>
      </c>
      <c r="M66" s="2226"/>
      <c r="N66" s="390"/>
      <c r="O66" s="1680"/>
      <c r="P66" s="1680"/>
      <c r="AH66" s="1687">
        <v>0</v>
      </c>
    </row>
    <row s="2774" customFormat="1" customHeight="1" ht="18.75" hidden="1">
      <c r="A67" s="1836"/>
      <c r="B67" s="1836"/>
      <c r="C67" s="425" t="s">
        <v>1153</v>
      </c>
      <c r="D67" s="2518"/>
      <c r="E67" s="2260"/>
      <c r="F67" s="2439"/>
      <c r="G67" s="2483"/>
      <c r="H67" s="1556"/>
      <c r="I67" s="707" t="s">
        <v>1154</v>
      </c>
      <c r="J67" s="627"/>
      <c r="K67" s="1556"/>
      <c r="L67" s="270"/>
      <c r="M67" s="2226"/>
      <c r="N67" s="390"/>
      <c r="O67" s="1680"/>
      <c r="P67" s="1680"/>
      <c r="AH67" s="1687">
        <v>0</v>
      </c>
    </row>
    <row s="2774" customFormat="1" customHeight="1" ht="0.75" hidden="1">
      <c r="A68" s="1836"/>
      <c r="B68" s="1836"/>
      <c r="C68" s="425" t="s">
        <v>1159</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309</v>
      </c>
      <c r="M69" s="2226"/>
      <c r="N69" s="390"/>
      <c r="O69" s="1680"/>
      <c r="P69" s="1680"/>
      <c r="AH69" s="1687">
        <v>0</v>
      </c>
    </row>
    <row s="2774" customFormat="1" customHeight="1" ht="18.75" hidden="1">
      <c r="A70" s="1836"/>
      <c r="B70" s="1836"/>
      <c r="C70" s="425" t="s">
        <v>1153</v>
      </c>
      <c r="D70" s="2518"/>
      <c r="E70" s="2260"/>
      <c r="F70" s="2439"/>
      <c r="G70" s="2483"/>
      <c r="H70" s="1556"/>
      <c r="I70" s="707" t="s">
        <v>1154</v>
      </c>
      <c r="J70" s="627"/>
      <c r="K70" s="1556"/>
      <c r="L70" s="270"/>
      <c r="M70" s="2226"/>
      <c r="N70" s="390"/>
      <c r="O70" s="1680"/>
      <c r="P70" s="1680"/>
      <c r="AH70" s="1687">
        <v>0</v>
      </c>
    </row>
    <row s="2774" customFormat="1" customHeight="1" ht="0.75" hidden="1">
      <c r="A71" s="1836"/>
      <c r="B71" s="1836"/>
      <c r="C71" s="425" t="s">
        <v>1159</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309</v>
      </c>
      <c r="M72" s="2226"/>
      <c r="N72" s="390"/>
      <c r="O72" s="1680"/>
      <c r="P72" s="1680"/>
      <c r="AH72" s="1687">
        <v>0</v>
      </c>
    </row>
    <row s="2774" customFormat="1" customHeight="1" ht="18.75" hidden="1">
      <c r="A73" s="1836"/>
      <c r="B73" s="1836"/>
      <c r="C73" s="425" t="s">
        <v>1153</v>
      </c>
      <c r="D73" s="2518"/>
      <c r="E73" s="2260"/>
      <c r="F73" s="2439"/>
      <c r="G73" s="2483"/>
      <c r="H73" s="1556"/>
      <c r="I73" s="707" t="s">
        <v>1154</v>
      </c>
      <c r="J73" s="627"/>
      <c r="K73" s="1556"/>
      <c r="L73" s="270"/>
      <c r="M73" s="2226"/>
      <c r="N73" s="390"/>
      <c r="O73" s="1680"/>
      <c r="P73" s="1680"/>
      <c r="AH73" s="1687">
        <v>0</v>
      </c>
    </row>
    <row s="2774" customFormat="1" customHeight="1" ht="0.75" hidden="1">
      <c r="A74" s="1836"/>
      <c r="B74" s="1836"/>
      <c r="C74" s="425" t="s">
        <v>1159</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309</v>
      </c>
      <c r="M75" s="2226"/>
      <c r="N75" s="390"/>
      <c r="O75" s="1680"/>
      <c r="P75" s="1680"/>
      <c r="AH75" s="1687">
        <v>0</v>
      </c>
    </row>
    <row s="2774" customFormat="1" customHeight="1" ht="18.75" hidden="1">
      <c r="A76" s="1836"/>
      <c r="B76" s="1836"/>
      <c r="C76" s="425" t="s">
        <v>1153</v>
      </c>
      <c r="D76" s="2518"/>
      <c r="E76" s="2260"/>
      <c r="F76" s="2439"/>
      <c r="G76" s="2483"/>
      <c r="H76" s="1556"/>
      <c r="I76" s="707" t="s">
        <v>1154</v>
      </c>
      <c r="J76" s="627"/>
      <c r="K76" s="1556"/>
      <c r="L76" s="270"/>
      <c r="M76" s="2226"/>
      <c r="N76" s="390"/>
      <c r="O76" s="1680"/>
      <c r="P76" s="1680"/>
      <c r="AH76" s="1687">
        <v>0</v>
      </c>
    </row>
    <row s="2774" customFormat="1" customHeight="1" ht="0.75" hidden="1">
      <c r="A77" s="1836"/>
      <c r="B77" s="1836"/>
      <c r="C77" s="425" t="s">
        <v>1159</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309</v>
      </c>
      <c r="M78" s="2226"/>
      <c r="N78" s="390"/>
      <c r="O78" s="1680"/>
      <c r="P78" s="1680"/>
      <c r="AH78" s="1687">
        <v>0</v>
      </c>
    </row>
    <row s="2774" customFormat="1" customHeight="1" ht="18.75" hidden="1">
      <c r="A79" s="1836"/>
      <c r="B79" s="1836"/>
      <c r="C79" s="425" t="s">
        <v>1153</v>
      </c>
      <c r="D79" s="2518"/>
      <c r="E79" s="2260"/>
      <c r="F79" s="2439"/>
      <c r="G79" s="2483"/>
      <c r="H79" s="1556"/>
      <c r="I79" s="707" t="s">
        <v>1154</v>
      </c>
      <c r="J79" s="627"/>
      <c r="K79" s="1556"/>
      <c r="L79" s="270"/>
      <c r="M79" s="2226"/>
      <c r="N79" s="390"/>
      <c r="O79" s="1680"/>
      <c r="P79" s="1680"/>
      <c r="AH79" s="1687">
        <v>0</v>
      </c>
    </row>
    <row s="2774" customFormat="1" customHeight="1" ht="0.75" hidden="1">
      <c r="A80" s="1836"/>
      <c r="B80" s="1836"/>
      <c r="C80" s="425" t="s">
        <v>1159</v>
      </c>
      <c r="D80" s="2518"/>
      <c r="E80" s="2260"/>
      <c r="F80" s="2439"/>
      <c r="G80" s="456"/>
      <c r="H80" s="1556"/>
      <c r="I80" s="707"/>
      <c r="J80" s="627"/>
      <c r="K80" s="1556"/>
      <c r="L80" s="270"/>
      <c r="M80" s="2226"/>
      <c r="N80" s="390"/>
      <c r="O80" s="1680"/>
      <c r="P80" s="1680"/>
      <c r="AH80" s="1687">
        <v>0</v>
      </c>
    </row>
    <row s="2774" customFormat="1" customHeight="1" ht="18.75" hidden="1">
      <c r="A81" s="1836" t="s">
        <v>275</v>
      </c>
      <c r="B81" s="1836" t="s">
        <v>276</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Тариф на подключение (технологическое подключение) к централизованной система водоотведения</v>
      </c>
      <c r="H81" s="1918"/>
      <c r="I81" s="1795"/>
      <c r="J81" s="1829"/>
      <c r="K81" s="1921"/>
      <c r="L81" s="1918" t="s">
        <v>309</v>
      </c>
      <c r="M81" s="2226"/>
      <c r="N81" s="390"/>
      <c r="O81" s="1680"/>
      <c r="P81" s="1680"/>
      <c r="AH81" s="1687">
        <v>0</v>
      </c>
    </row>
    <row s="2774" customFormat="1" customHeight="1" ht="18.75" hidden="1">
      <c r="A82" s="1836"/>
      <c r="B82" s="1836"/>
      <c r="C82" s="425" t="s">
        <v>1153</v>
      </c>
      <c r="D82" s="2518"/>
      <c r="E82" s="2260"/>
      <c r="F82" s="2439"/>
      <c r="G82" s="2483"/>
      <c r="H82" s="1556"/>
      <c r="I82" s="707" t="s">
        <v>1154</v>
      </c>
      <c r="J82" s="627"/>
      <c r="K82" s="1556"/>
      <c r="L82" s="270"/>
      <c r="M82" s="2226"/>
      <c r="N82" s="390"/>
      <c r="O82" s="1680"/>
      <c r="P82" s="1680"/>
      <c r="AH82" s="1687">
        <v>0</v>
      </c>
    </row>
    <row s="2774" customFormat="1" customHeight="1" ht="1.05">
      <c r="A83" s="1836"/>
      <c r="B83" s="1836"/>
      <c r="C83" s="425" t="s">
        <v>1159</v>
      </c>
      <c r="D83" s="2518"/>
      <c r="E83" s="2260"/>
      <c r="F83" s="2439"/>
      <c r="G83" s="456"/>
      <c r="H83" s="1556"/>
      <c r="I83" s="707"/>
      <c r="J83" s="627"/>
      <c r="K83" s="1556"/>
      <c r="L83" s="270"/>
      <c r="M83" s="2226"/>
      <c r="N83" s="390"/>
      <c r="O83" s="1680"/>
      <c r="P83" s="1680"/>
      <c r="AH83" s="1687">
        <v>1</v>
      </c>
    </row>
    <row customHeight="1" ht="19.95">
      <c r="A84" s="1836"/>
      <c r="B84" s="1836"/>
      <c r="D84" s="432"/>
      <c r="E84" s="203" t="s">
        <v>111</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516"/>
      <c r="H84" s="2516"/>
      <c r="I84" s="2516"/>
      <c r="J84" s="2516"/>
      <c r="K84" s="2516"/>
      <c r="L84" s="2516"/>
      <c r="M84" s="353"/>
      <c r="N84" s="390"/>
      <c r="AH84" s="430">
        <v>19</v>
      </c>
    </row>
    <row customHeight="1" ht="35.699999999999996">
      <c r="A85" s="1836"/>
      <c r="B85" s="1836"/>
      <c r="D85" s="432"/>
      <c r="E85" s="455"/>
      <c r="F85" s="254" t="s">
        <v>309</v>
      </c>
      <c r="G85" s="254" t="s">
        <v>309</v>
      </c>
      <c r="H85" s="2274" t="s">
        <v>309</v>
      </c>
      <c r="I85" s="2276"/>
      <c r="J85" s="254" t="s">
        <v>309</v>
      </c>
      <c r="K85" s="254" t="s">
        <v>309</v>
      </c>
      <c r="L85" s="457"/>
      <c r="M85" s="401" t="s">
        <v>1160</v>
      </c>
      <c r="N85" s="390"/>
      <c r="AH85" s="430">
        <v>34</v>
      </c>
    </row>
    <row customHeight="1" ht="19.95">
      <c r="A86" s="1836"/>
      <c r="B86" s="1836"/>
      <c r="D86" s="432"/>
      <c r="E86" s="203" t="s">
        <v>91</v>
      </c>
      <c r="F86" s="2516" t="s">
        <v>1161</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309</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1155</v>
      </c>
      <c r="D88" s="2518"/>
      <c r="E88" s="2260"/>
      <c r="F88" s="2439"/>
      <c r="G88" s="2483"/>
      <c r="H88" s="1556"/>
      <c r="I88" s="707" t="s">
        <v>1154</v>
      </c>
      <c r="J88" s="627"/>
      <c r="K88" s="1556"/>
      <c r="L88" s="270"/>
      <c r="M88" s="2226"/>
      <c r="N88" s="390"/>
      <c r="O88" s="1680"/>
      <c r="P88" s="1680"/>
      <c r="AH88" s="1687">
        <v>0</v>
      </c>
    </row>
    <row s="2774" customFormat="1" customHeight="1" ht="0.75" hidden="1">
      <c r="A89" s="1836"/>
      <c r="B89" s="1836"/>
      <c r="C89" s="425" t="s">
        <v>1162</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309</v>
      </c>
      <c r="M90" s="2227"/>
      <c r="N90" s="390"/>
      <c r="O90" s="1680"/>
      <c r="P90" s="1680"/>
      <c r="AH90" s="1687">
        <v>0</v>
      </c>
    </row>
    <row s="2774" customFormat="1" customHeight="1" ht="18.75" hidden="1">
      <c r="A91" s="1836"/>
      <c r="B91" s="1836"/>
      <c r="C91" s="425" t="s">
        <v>1155</v>
      </c>
      <c r="D91" s="2518"/>
      <c r="E91" s="2260"/>
      <c r="F91" s="2439"/>
      <c r="G91" s="2483"/>
      <c r="H91" s="1556"/>
      <c r="I91" s="707" t="s">
        <v>1154</v>
      </c>
      <c r="J91" s="627"/>
      <c r="K91" s="1556"/>
      <c r="L91" s="270"/>
      <c r="M91" s="1917"/>
      <c r="N91" s="390"/>
      <c r="O91" s="1680"/>
      <c r="P91" s="1680"/>
      <c r="AH91" s="1687">
        <v>0</v>
      </c>
    </row>
    <row s="2774" customFormat="1" customHeight="1" ht="0.75" hidden="1">
      <c r="A92" s="1836"/>
      <c r="B92" s="1836"/>
      <c r="C92" s="425" t="s">
        <v>1162</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309</v>
      </c>
      <c r="M93" s="397"/>
      <c r="N93" s="390"/>
      <c r="O93" s="1680"/>
      <c r="P93" s="1680"/>
      <c r="AH93" s="1687">
        <v>0</v>
      </c>
    </row>
    <row s="2774" customFormat="1" customHeight="1" ht="18.75" hidden="1">
      <c r="A94" s="1836"/>
      <c r="B94" s="1836"/>
      <c r="C94" s="425" t="s">
        <v>1155</v>
      </c>
      <c r="D94" s="2518"/>
      <c r="E94" s="2260"/>
      <c r="F94" s="2439"/>
      <c r="G94" s="2483"/>
      <c r="H94" s="1556"/>
      <c r="I94" s="707" t="s">
        <v>1154</v>
      </c>
      <c r="J94" s="627"/>
      <c r="K94" s="1556"/>
      <c r="L94" s="270"/>
      <c r="M94" s="397"/>
      <c r="N94" s="390"/>
      <c r="O94" s="1680"/>
      <c r="P94" s="1680"/>
      <c r="AH94" s="1687">
        <v>0</v>
      </c>
    </row>
    <row s="2774" customFormat="1" customHeight="1" ht="0.75" hidden="1">
      <c r="A95" s="1836"/>
      <c r="B95" s="1836"/>
      <c r="C95" s="425" t="s">
        <v>1162</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309</v>
      </c>
      <c r="M96" s="397"/>
      <c r="N96" s="390"/>
      <c r="O96" s="1680"/>
      <c r="P96" s="1680"/>
      <c r="AH96" s="1687">
        <v>0</v>
      </c>
    </row>
    <row s="2774" customFormat="1" customHeight="1" ht="18.75" hidden="1">
      <c r="A97" s="1836"/>
      <c r="B97" s="1836"/>
      <c r="C97" s="425" t="s">
        <v>1155</v>
      </c>
      <c r="D97" s="2518"/>
      <c r="E97" s="2260"/>
      <c r="F97" s="2439"/>
      <c r="G97" s="2483"/>
      <c r="H97" s="1556"/>
      <c r="I97" s="707" t="s">
        <v>1154</v>
      </c>
      <c r="J97" s="627"/>
      <c r="K97" s="1556"/>
      <c r="L97" s="270"/>
      <c r="M97" s="397"/>
      <c r="N97" s="390"/>
      <c r="O97" s="1680"/>
      <c r="P97" s="1680"/>
      <c r="AH97" s="1687">
        <v>0</v>
      </c>
    </row>
    <row s="2774" customFormat="1" customHeight="1" ht="0.75" hidden="1">
      <c r="A98" s="1836"/>
      <c r="B98" s="1836"/>
      <c r="C98" s="425" t="s">
        <v>1162</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309</v>
      </c>
      <c r="M99" s="397"/>
      <c r="N99" s="390"/>
      <c r="O99" s="1680"/>
      <c r="P99" s="1680"/>
      <c r="AH99" s="1687">
        <v>0</v>
      </c>
    </row>
    <row s="2774" customFormat="1" customHeight="1" ht="18.75" hidden="1">
      <c r="A100" s="1836"/>
      <c r="B100" s="1836"/>
      <c r="C100" s="425" t="s">
        <v>1155</v>
      </c>
      <c r="D100" s="2518"/>
      <c r="E100" s="2260"/>
      <c r="F100" s="2439"/>
      <c r="G100" s="2483"/>
      <c r="H100" s="1556"/>
      <c r="I100" s="707" t="s">
        <v>1154</v>
      </c>
      <c r="J100" s="627"/>
      <c r="K100" s="1556"/>
      <c r="L100" s="270"/>
      <c r="M100" s="397"/>
      <c r="N100" s="390"/>
      <c r="O100" s="1680"/>
      <c r="P100" s="1680"/>
      <c r="AH100" s="1687">
        <v>0</v>
      </c>
    </row>
    <row s="2774" customFormat="1" customHeight="1" ht="0.75" hidden="1">
      <c r="A101" s="1836"/>
      <c r="B101" s="1836"/>
      <c r="C101" s="425" t="s">
        <v>1162</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309</v>
      </c>
      <c r="M102" s="397"/>
      <c r="N102" s="390"/>
      <c r="O102" s="1680"/>
      <c r="P102" s="1680"/>
      <c r="AH102" s="1687">
        <v>0</v>
      </c>
    </row>
    <row s="2774" customFormat="1" customHeight="1" ht="18.75" hidden="1">
      <c r="A103" s="1836"/>
      <c r="B103" s="1836"/>
      <c r="C103" s="425" t="s">
        <v>1155</v>
      </c>
      <c r="D103" s="2518"/>
      <c r="E103" s="2260"/>
      <c r="F103" s="2439"/>
      <c r="G103" s="2483"/>
      <c r="H103" s="1556"/>
      <c r="I103" s="707" t="s">
        <v>1154</v>
      </c>
      <c r="J103" s="627"/>
      <c r="K103" s="1556"/>
      <c r="L103" s="270"/>
      <c r="M103" s="397"/>
      <c r="N103" s="390"/>
      <c r="O103" s="1680"/>
      <c r="P103" s="1680"/>
      <c r="AH103" s="1687">
        <v>0</v>
      </c>
    </row>
    <row s="2774" customFormat="1" customHeight="1" ht="0.75" hidden="1">
      <c r="A104" s="1836"/>
      <c r="B104" s="1836"/>
      <c r="C104" s="425" t="s">
        <v>1162</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309</v>
      </c>
      <c r="M105" s="397"/>
      <c r="N105" s="390"/>
      <c r="O105" s="1680"/>
      <c r="P105" s="1680"/>
      <c r="AH105" s="1687">
        <v>0</v>
      </c>
    </row>
    <row s="2774" customFormat="1" customHeight="1" ht="18.75" hidden="1">
      <c r="A106" s="1836"/>
      <c r="B106" s="1836"/>
      <c r="C106" s="425" t="s">
        <v>1155</v>
      </c>
      <c r="D106" s="2518"/>
      <c r="E106" s="2260"/>
      <c r="F106" s="2439"/>
      <c r="G106" s="2483"/>
      <c r="H106" s="1556"/>
      <c r="I106" s="707" t="s">
        <v>1154</v>
      </c>
      <c r="J106" s="627"/>
      <c r="K106" s="1556"/>
      <c r="L106" s="270"/>
      <c r="M106" s="397"/>
      <c r="N106" s="390"/>
      <c r="O106" s="1680"/>
      <c r="P106" s="1680"/>
      <c r="AH106" s="1687">
        <v>0</v>
      </c>
    </row>
    <row s="2774" customFormat="1" customHeight="1" ht="0.75" hidden="1">
      <c r="A107" s="1836"/>
      <c r="B107" s="1836"/>
      <c r="C107" s="425" t="s">
        <v>1162</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309</v>
      </c>
      <c r="M108" s="397"/>
      <c r="N108" s="390"/>
      <c r="O108" s="1680"/>
      <c r="P108" s="1680"/>
      <c r="AH108" s="1687">
        <v>0</v>
      </c>
    </row>
    <row s="2774" customFormat="1" customHeight="1" ht="18.75" hidden="1">
      <c r="A109" s="1836"/>
      <c r="B109" s="1836"/>
      <c r="C109" s="425" t="s">
        <v>1155</v>
      </c>
      <c r="D109" s="2518"/>
      <c r="E109" s="2260"/>
      <c r="F109" s="2439"/>
      <c r="G109" s="2483"/>
      <c r="H109" s="1556"/>
      <c r="I109" s="707" t="s">
        <v>1154</v>
      </c>
      <c r="J109" s="627"/>
      <c r="K109" s="1556"/>
      <c r="L109" s="270"/>
      <c r="M109" s="397"/>
      <c r="N109" s="390"/>
      <c r="O109" s="1680"/>
      <c r="P109" s="1680"/>
      <c r="AH109" s="1687">
        <v>0</v>
      </c>
    </row>
    <row s="2774" customFormat="1" customHeight="1" ht="0.75" hidden="1">
      <c r="A110" s="1836"/>
      <c r="B110" s="1836"/>
      <c r="C110" s="425" t="s">
        <v>1162</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309</v>
      </c>
      <c r="M111" s="397"/>
      <c r="N111" s="390"/>
      <c r="O111" s="1680"/>
      <c r="P111" s="1680"/>
      <c r="AH111" s="1687">
        <v>0</v>
      </c>
    </row>
    <row s="2774" customFormat="1" customHeight="1" ht="18.75" hidden="1">
      <c r="A112" s="1836"/>
      <c r="B112" s="1836"/>
      <c r="C112" s="425" t="s">
        <v>1155</v>
      </c>
      <c r="D112" s="2518"/>
      <c r="E112" s="2260"/>
      <c r="F112" s="2439"/>
      <c r="G112" s="2483"/>
      <c r="H112" s="1556"/>
      <c r="I112" s="707" t="s">
        <v>1154</v>
      </c>
      <c r="J112" s="627"/>
      <c r="K112" s="1556"/>
      <c r="L112" s="270"/>
      <c r="M112" s="397"/>
      <c r="N112" s="390"/>
      <c r="O112" s="1680"/>
      <c r="P112" s="1680"/>
      <c r="AH112" s="1687">
        <v>0</v>
      </c>
    </row>
    <row s="2774" customFormat="1" customHeight="1" ht="0.75" hidden="1">
      <c r="A113" s="1836"/>
      <c r="B113" s="1836"/>
      <c r="C113" s="425" t="s">
        <v>1162</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309</v>
      </c>
      <c r="M114" s="397"/>
      <c r="N114" s="390"/>
      <c r="O114" s="1680"/>
      <c r="P114" s="1680"/>
      <c r="AH114" s="1687">
        <v>0</v>
      </c>
    </row>
    <row s="2774" customFormat="1" customHeight="1" ht="18.75" hidden="1">
      <c r="A115" s="1836"/>
      <c r="B115" s="1836"/>
      <c r="C115" s="425" t="s">
        <v>1155</v>
      </c>
      <c r="D115" s="2518"/>
      <c r="E115" s="2260"/>
      <c r="F115" s="2439"/>
      <c r="G115" s="2483"/>
      <c r="H115" s="1556"/>
      <c r="I115" s="707" t="s">
        <v>1154</v>
      </c>
      <c r="J115" s="627"/>
      <c r="K115" s="1556"/>
      <c r="L115" s="270"/>
      <c r="M115" s="397"/>
      <c r="N115" s="390"/>
      <c r="O115" s="1680"/>
      <c r="P115" s="1680"/>
      <c r="AH115" s="1687">
        <v>0</v>
      </c>
    </row>
    <row s="2774" customFormat="1" customHeight="1" ht="0.75" hidden="1">
      <c r="A116" s="1836"/>
      <c r="B116" s="1836"/>
      <c r="C116" s="425" t="s">
        <v>1162</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309</v>
      </c>
      <c r="M117" s="397"/>
      <c r="N117" s="390"/>
      <c r="O117" s="1680"/>
      <c r="P117" s="1680"/>
      <c r="AH117" s="1687">
        <v>0</v>
      </c>
    </row>
    <row s="2774" customFormat="1" customHeight="1" ht="18.75" hidden="1">
      <c r="A118" s="1836"/>
      <c r="B118" s="1836"/>
      <c r="C118" s="425" t="s">
        <v>1155</v>
      </c>
      <c r="D118" s="2518"/>
      <c r="E118" s="2260"/>
      <c r="F118" s="2439"/>
      <c r="G118" s="2483"/>
      <c r="H118" s="1556"/>
      <c r="I118" s="707" t="s">
        <v>1154</v>
      </c>
      <c r="J118" s="627"/>
      <c r="K118" s="1556"/>
      <c r="L118" s="270"/>
      <c r="M118" s="397"/>
      <c r="N118" s="390"/>
      <c r="O118" s="1680"/>
      <c r="P118" s="1680"/>
      <c r="AH118" s="1687">
        <v>0</v>
      </c>
    </row>
    <row s="2774" customFormat="1" customHeight="1" ht="0.75" hidden="1">
      <c r="A119" s="1836"/>
      <c r="B119" s="1836"/>
      <c r="C119" s="425" t="s">
        <v>1162</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309</v>
      </c>
      <c r="M120" s="397"/>
      <c r="N120" s="390"/>
      <c r="O120" s="1680"/>
      <c r="P120" s="1680"/>
      <c r="AH120" s="1687">
        <v>0</v>
      </c>
    </row>
    <row s="2774" customFormat="1" customHeight="1" ht="18.75" hidden="1">
      <c r="A121" s="1836"/>
      <c r="B121" s="1836"/>
      <c r="C121" s="425" t="s">
        <v>1155</v>
      </c>
      <c r="D121" s="2518"/>
      <c r="E121" s="2260"/>
      <c r="F121" s="2439"/>
      <c r="G121" s="2483"/>
      <c r="H121" s="1556"/>
      <c r="I121" s="707" t="s">
        <v>1154</v>
      </c>
      <c r="J121" s="627"/>
      <c r="K121" s="1556"/>
      <c r="L121" s="270"/>
      <c r="M121" s="397"/>
      <c r="N121" s="390"/>
      <c r="O121" s="1680"/>
      <c r="P121" s="1680"/>
      <c r="AH121" s="1687">
        <v>0</v>
      </c>
    </row>
    <row s="2774" customFormat="1" customHeight="1" ht="0.75" hidden="1">
      <c r="A122" s="1836"/>
      <c r="B122" s="1836"/>
      <c r="C122" s="425" t="s">
        <v>1162</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309</v>
      </c>
      <c r="M123" s="397"/>
      <c r="N123" s="390"/>
      <c r="O123" s="1680"/>
      <c r="P123" s="1680"/>
      <c r="AH123" s="1687">
        <v>0</v>
      </c>
    </row>
    <row s="2774" customFormat="1" customHeight="1" ht="18.75" hidden="1">
      <c r="A124" s="1836"/>
      <c r="B124" s="1836"/>
      <c r="C124" s="425" t="s">
        <v>1155</v>
      </c>
      <c r="D124" s="2518"/>
      <c r="E124" s="2260"/>
      <c r="F124" s="2439"/>
      <c r="G124" s="2483"/>
      <c r="H124" s="1556"/>
      <c r="I124" s="707" t="s">
        <v>1154</v>
      </c>
      <c r="J124" s="627"/>
      <c r="K124" s="1556"/>
      <c r="L124" s="270"/>
      <c r="M124" s="397"/>
      <c r="N124" s="390"/>
      <c r="O124" s="1680"/>
      <c r="P124" s="1680"/>
      <c r="AH124" s="1687">
        <v>0</v>
      </c>
    </row>
    <row s="2774" customFormat="1" customHeight="1" ht="0.75" hidden="1">
      <c r="A125" s="1836"/>
      <c r="B125" s="1836"/>
      <c r="C125" s="425" t="s">
        <v>1162</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309</v>
      </c>
      <c r="M126" s="397"/>
      <c r="N126" s="390"/>
      <c r="O126" s="1680"/>
      <c r="P126" s="1680"/>
      <c r="AH126" s="1687">
        <v>0</v>
      </c>
    </row>
    <row s="2774" customFormat="1" customHeight="1" ht="18.75" hidden="1">
      <c r="A127" s="1836"/>
      <c r="B127" s="1836"/>
      <c r="C127" s="425" t="s">
        <v>1155</v>
      </c>
      <c r="D127" s="2518"/>
      <c r="E127" s="2260"/>
      <c r="F127" s="2439"/>
      <c r="G127" s="2483"/>
      <c r="H127" s="1556"/>
      <c r="I127" s="707" t="s">
        <v>1154</v>
      </c>
      <c r="J127" s="627"/>
      <c r="K127" s="1556"/>
      <c r="L127" s="270"/>
      <c r="M127" s="397"/>
      <c r="N127" s="390"/>
      <c r="O127" s="1680"/>
      <c r="P127" s="1680"/>
      <c r="AH127" s="1687">
        <v>0</v>
      </c>
    </row>
    <row s="2774" customFormat="1" customHeight="1" ht="0.75" hidden="1">
      <c r="A128" s="1836"/>
      <c r="B128" s="1836"/>
      <c r="C128" s="425" t="s">
        <v>1162</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309</v>
      </c>
      <c r="M129" s="397"/>
      <c r="N129" s="390"/>
      <c r="O129" s="1680"/>
      <c r="P129" s="1680"/>
      <c r="AH129" s="1687">
        <v>0</v>
      </c>
    </row>
    <row s="2774" customFormat="1" customHeight="1" ht="18.75" hidden="1">
      <c r="A130" s="1836"/>
      <c r="B130" s="1836"/>
      <c r="C130" s="425" t="s">
        <v>1155</v>
      </c>
      <c r="D130" s="2518"/>
      <c r="E130" s="2260"/>
      <c r="F130" s="2439"/>
      <c r="G130" s="2483"/>
      <c r="H130" s="1556"/>
      <c r="I130" s="707" t="s">
        <v>1154</v>
      </c>
      <c r="J130" s="627"/>
      <c r="K130" s="1556"/>
      <c r="L130" s="270"/>
      <c r="M130" s="397"/>
      <c r="N130" s="390"/>
      <c r="O130" s="1680"/>
      <c r="P130" s="1680"/>
      <c r="AH130" s="1687">
        <v>0</v>
      </c>
    </row>
    <row s="2774" customFormat="1" customHeight="1" ht="0.75" hidden="1">
      <c r="A131" s="1836"/>
      <c r="B131" s="1836"/>
      <c r="C131" s="425" t="s">
        <v>1162</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309</v>
      </c>
      <c r="M132" s="397"/>
      <c r="N132" s="390"/>
      <c r="O132" s="1680"/>
      <c r="P132" s="1680"/>
      <c r="AH132" s="1687">
        <v>0</v>
      </c>
    </row>
    <row s="2774" customFormat="1" customHeight="1" ht="18.75" hidden="1">
      <c r="A133" s="1836"/>
      <c r="B133" s="1836"/>
      <c r="C133" s="425" t="s">
        <v>1155</v>
      </c>
      <c r="D133" s="2518"/>
      <c r="E133" s="2260"/>
      <c r="F133" s="2439"/>
      <c r="G133" s="2483"/>
      <c r="H133" s="1556"/>
      <c r="I133" s="707" t="s">
        <v>1154</v>
      </c>
      <c r="J133" s="627"/>
      <c r="K133" s="1556"/>
      <c r="L133" s="270"/>
      <c r="M133" s="397"/>
      <c r="N133" s="390"/>
      <c r="O133" s="1680"/>
      <c r="P133" s="1680"/>
      <c r="AH133" s="1687">
        <v>0</v>
      </c>
    </row>
    <row s="2774" customFormat="1" customHeight="1" ht="0.75" hidden="1">
      <c r="A134" s="1836"/>
      <c r="B134" s="1836"/>
      <c r="C134" s="425" t="s">
        <v>1162</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309</v>
      </c>
      <c r="M135" s="397"/>
      <c r="N135" s="390"/>
      <c r="O135" s="1680"/>
      <c r="P135" s="1680"/>
      <c r="AH135" s="1687">
        <v>0</v>
      </c>
    </row>
    <row s="2774" customFormat="1" customHeight="1" ht="18.75" hidden="1">
      <c r="A136" s="1836"/>
      <c r="B136" s="1836"/>
      <c r="C136" s="425" t="s">
        <v>1155</v>
      </c>
      <c r="D136" s="2518"/>
      <c r="E136" s="2260"/>
      <c r="F136" s="2439"/>
      <c r="G136" s="2483"/>
      <c r="H136" s="1556"/>
      <c r="I136" s="707" t="s">
        <v>1154</v>
      </c>
      <c r="J136" s="627"/>
      <c r="K136" s="1556"/>
      <c r="L136" s="270"/>
      <c r="M136" s="397"/>
      <c r="N136" s="390"/>
      <c r="O136" s="1680"/>
      <c r="P136" s="1680"/>
      <c r="AH136" s="1687">
        <v>0</v>
      </c>
    </row>
    <row s="2774" customFormat="1" customHeight="1" ht="0.75" hidden="1">
      <c r="A137" s="1836"/>
      <c r="B137" s="1836"/>
      <c r="C137" s="425" t="s">
        <v>1162</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309</v>
      </c>
      <c r="M138" s="397"/>
      <c r="N138" s="390"/>
      <c r="O138" s="1680"/>
      <c r="P138" s="1680"/>
      <c r="AH138" s="1687">
        <v>0</v>
      </c>
    </row>
    <row s="2774" customFormat="1" customHeight="1" ht="18.75" hidden="1">
      <c r="A139" s="1836"/>
      <c r="B139" s="1836"/>
      <c r="C139" s="425" t="s">
        <v>1155</v>
      </c>
      <c r="D139" s="2518"/>
      <c r="E139" s="2260"/>
      <c r="F139" s="2439"/>
      <c r="G139" s="2483"/>
      <c r="H139" s="1556"/>
      <c r="I139" s="707" t="s">
        <v>1154</v>
      </c>
      <c r="J139" s="627"/>
      <c r="K139" s="1556"/>
      <c r="L139" s="270"/>
      <c r="M139" s="397"/>
      <c r="N139" s="390"/>
      <c r="O139" s="1680"/>
      <c r="P139" s="1680"/>
      <c r="AH139" s="1687">
        <v>0</v>
      </c>
    </row>
    <row s="2774" customFormat="1" customHeight="1" ht="0.75" hidden="1">
      <c r="A140" s="1836"/>
      <c r="B140" s="1836"/>
      <c r="C140" s="425" t="s">
        <v>1162</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309</v>
      </c>
      <c r="M141" s="397"/>
      <c r="N141" s="390"/>
      <c r="O141" s="1680"/>
      <c r="P141" s="1680"/>
      <c r="AH141" s="1687">
        <v>0</v>
      </c>
    </row>
    <row s="2774" customFormat="1" customHeight="1" ht="18.75" hidden="1">
      <c r="A142" s="1836"/>
      <c r="B142" s="1836"/>
      <c r="C142" s="425" t="s">
        <v>1155</v>
      </c>
      <c r="D142" s="2518"/>
      <c r="E142" s="2260"/>
      <c r="F142" s="2439"/>
      <c r="G142" s="2483"/>
      <c r="H142" s="1556"/>
      <c r="I142" s="707" t="s">
        <v>1154</v>
      </c>
      <c r="J142" s="627"/>
      <c r="K142" s="1556"/>
      <c r="L142" s="270"/>
      <c r="M142" s="397"/>
      <c r="N142" s="390"/>
      <c r="O142" s="1680"/>
      <c r="P142" s="1680"/>
      <c r="AH142" s="1687">
        <v>0</v>
      </c>
    </row>
    <row s="2774" customFormat="1" customHeight="1" ht="0.75" hidden="1">
      <c r="A143" s="1836"/>
      <c r="B143" s="1836"/>
      <c r="C143" s="425" t="s">
        <v>1162</v>
      </c>
      <c r="D143" s="2518"/>
      <c r="E143" s="2260"/>
      <c r="F143" s="2439"/>
      <c r="G143" s="456"/>
      <c r="H143" s="1556"/>
      <c r="I143" s="707"/>
      <c r="J143" s="627"/>
      <c r="K143" s="1556"/>
      <c r="L143" s="270"/>
      <c r="M143" s="397"/>
      <c r="N143" s="390"/>
      <c r="O143" s="1680"/>
      <c r="P143" s="1680"/>
      <c r="AH143" s="1687">
        <v>0</v>
      </c>
    </row>
    <row s="2774" customFormat="1" customHeight="1" ht="18.75" hidden="1">
      <c r="A144" s="1836" t="s">
        <v>275</v>
      </c>
      <c r="B144" s="1836" t="s">
        <v>276</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Тариф на подключение (технологическое подключение) к централизованной система водоотведения</v>
      </c>
      <c r="H144" s="1918"/>
      <c r="I144" s="1795"/>
      <c r="J144" s="1829"/>
      <c r="K144" s="1834"/>
      <c r="L144" s="1918" t="s">
        <v>309</v>
      </c>
      <c r="M144" s="397"/>
      <c r="N144" s="390"/>
      <c r="O144" s="1680"/>
      <c r="P144" s="1680"/>
      <c r="AH144" s="1687">
        <v>0</v>
      </c>
    </row>
    <row s="2774" customFormat="1" customHeight="1" ht="18.75" hidden="1">
      <c r="A145" s="1836"/>
      <c r="B145" s="1836"/>
      <c r="C145" s="425" t="s">
        <v>1155</v>
      </c>
      <c r="D145" s="2518"/>
      <c r="E145" s="2260"/>
      <c r="F145" s="2439"/>
      <c r="G145" s="2483"/>
      <c r="H145" s="1556"/>
      <c r="I145" s="707" t="s">
        <v>1154</v>
      </c>
      <c r="J145" s="627"/>
      <c r="K145" s="1556"/>
      <c r="L145" s="270"/>
      <c r="M145" s="397"/>
      <c r="N145" s="390"/>
      <c r="O145" s="1680"/>
      <c r="P145" s="1680"/>
      <c r="AH145" s="1687">
        <v>0</v>
      </c>
    </row>
    <row s="2774" customFormat="1" customHeight="1" ht="1.05">
      <c r="A146" s="1836"/>
      <c r="B146" s="1836"/>
      <c r="C146" s="425" t="s">
        <v>1162</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92</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309</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1155</v>
      </c>
      <c r="D149" s="2518"/>
      <c r="E149" s="2260"/>
      <c r="F149" s="2439"/>
      <c r="G149" s="2483"/>
      <c r="H149" s="1556"/>
      <c r="I149" s="707" t="s">
        <v>1154</v>
      </c>
      <c r="J149" s="627"/>
      <c r="K149" s="1556"/>
      <c r="L149" s="270"/>
      <c r="M149" s="2226"/>
      <c r="N149" s="390"/>
      <c r="O149" s="1680"/>
      <c r="P149" s="1680"/>
      <c r="AH149" s="1687">
        <v>0</v>
      </c>
    </row>
    <row s="2774" customFormat="1" customHeight="1" ht="0.75" hidden="1">
      <c r="A150" s="1836"/>
      <c r="B150" s="1836"/>
      <c r="C150" s="425" t="s">
        <v>1162</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309</v>
      </c>
      <c r="M151" s="2227"/>
      <c r="N151" s="390"/>
      <c r="O151" s="1680"/>
      <c r="P151" s="1680"/>
      <c r="AH151" s="1687">
        <v>0</v>
      </c>
    </row>
    <row s="2774" customFormat="1" customHeight="1" ht="18.75" hidden="1">
      <c r="A152" s="1836"/>
      <c r="B152" s="1836"/>
      <c r="C152" s="425" t="s">
        <v>1155</v>
      </c>
      <c r="D152" s="2518"/>
      <c r="E152" s="2260"/>
      <c r="F152" s="2439"/>
      <c r="G152" s="2483"/>
      <c r="H152" s="1556"/>
      <c r="I152" s="707" t="s">
        <v>1154</v>
      </c>
      <c r="J152" s="627"/>
      <c r="K152" s="1556"/>
      <c r="L152" s="270"/>
      <c r="M152" s="1917"/>
      <c r="N152" s="390"/>
      <c r="O152" s="1680"/>
      <c r="P152" s="1680"/>
      <c r="AH152" s="1687">
        <v>0</v>
      </c>
    </row>
    <row s="2774" customFormat="1" customHeight="1" ht="0.75" hidden="1">
      <c r="A153" s="1836"/>
      <c r="B153" s="1836"/>
      <c r="C153" s="425" t="s">
        <v>1162</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309</v>
      </c>
      <c r="M154" s="397"/>
      <c r="N154" s="390"/>
      <c r="O154" s="1680"/>
      <c r="P154" s="1680"/>
      <c r="AH154" s="1687">
        <v>0</v>
      </c>
    </row>
    <row s="2774" customFormat="1" customHeight="1" ht="18.75" hidden="1">
      <c r="A155" s="1836"/>
      <c r="B155" s="1836"/>
      <c r="C155" s="425" t="s">
        <v>1155</v>
      </c>
      <c r="D155" s="2518"/>
      <c r="E155" s="2260"/>
      <c r="F155" s="2439"/>
      <c r="G155" s="2483"/>
      <c r="H155" s="1556"/>
      <c r="I155" s="707" t="s">
        <v>1154</v>
      </c>
      <c r="J155" s="627"/>
      <c r="K155" s="1556"/>
      <c r="L155" s="270"/>
      <c r="M155" s="397"/>
      <c r="N155" s="390"/>
      <c r="O155" s="1680"/>
      <c r="P155" s="1680"/>
      <c r="AH155" s="1687">
        <v>0</v>
      </c>
    </row>
    <row s="2774" customFormat="1" customHeight="1" ht="0.75" hidden="1">
      <c r="A156" s="1836"/>
      <c r="B156" s="1836"/>
      <c r="C156" s="425" t="s">
        <v>1162</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309</v>
      </c>
      <c r="M157" s="397"/>
      <c r="N157" s="390"/>
      <c r="O157" s="1680"/>
      <c r="P157" s="1680"/>
      <c r="AH157" s="1687">
        <v>0</v>
      </c>
    </row>
    <row s="2774" customFormat="1" customHeight="1" ht="18.75" hidden="1">
      <c r="A158" s="1836"/>
      <c r="B158" s="1836"/>
      <c r="C158" s="425" t="s">
        <v>1155</v>
      </c>
      <c r="D158" s="2518"/>
      <c r="E158" s="2260"/>
      <c r="F158" s="2439"/>
      <c r="G158" s="2483"/>
      <c r="H158" s="1556"/>
      <c r="I158" s="707" t="s">
        <v>1154</v>
      </c>
      <c r="J158" s="627"/>
      <c r="K158" s="1556"/>
      <c r="L158" s="270"/>
      <c r="M158" s="397"/>
      <c r="N158" s="390"/>
      <c r="O158" s="1680"/>
      <c r="P158" s="1680"/>
      <c r="AH158" s="1687">
        <v>0</v>
      </c>
    </row>
    <row s="2774" customFormat="1" customHeight="1" ht="0.75" hidden="1">
      <c r="A159" s="1836"/>
      <c r="B159" s="1836"/>
      <c r="C159" s="425" t="s">
        <v>1162</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309</v>
      </c>
      <c r="M160" s="397"/>
      <c r="N160" s="390"/>
      <c r="O160" s="1680"/>
      <c r="P160" s="1680"/>
      <c r="AH160" s="1687">
        <v>0</v>
      </c>
    </row>
    <row s="2774" customFormat="1" customHeight="1" ht="18.75" hidden="1">
      <c r="A161" s="1836"/>
      <c r="B161" s="1836"/>
      <c r="C161" s="425" t="s">
        <v>1155</v>
      </c>
      <c r="D161" s="2518"/>
      <c r="E161" s="2260"/>
      <c r="F161" s="2439"/>
      <c r="G161" s="2483"/>
      <c r="H161" s="1556"/>
      <c r="I161" s="707" t="s">
        <v>1154</v>
      </c>
      <c r="J161" s="627"/>
      <c r="K161" s="1556"/>
      <c r="L161" s="270"/>
      <c r="M161" s="397"/>
      <c r="N161" s="390"/>
      <c r="O161" s="1680"/>
      <c r="P161" s="1680"/>
      <c r="AH161" s="1687">
        <v>0</v>
      </c>
    </row>
    <row s="2774" customFormat="1" customHeight="1" ht="0.75" hidden="1">
      <c r="A162" s="1836"/>
      <c r="B162" s="1836"/>
      <c r="C162" s="425" t="s">
        <v>1162</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309</v>
      </c>
      <c r="M163" s="397"/>
      <c r="N163" s="390"/>
      <c r="O163" s="1680"/>
      <c r="P163" s="1680"/>
      <c r="AH163" s="1687">
        <v>0</v>
      </c>
    </row>
    <row s="2774" customFormat="1" customHeight="1" ht="18.75" hidden="1">
      <c r="A164" s="1836"/>
      <c r="B164" s="1836"/>
      <c r="C164" s="425" t="s">
        <v>1155</v>
      </c>
      <c r="D164" s="2518"/>
      <c r="E164" s="2260"/>
      <c r="F164" s="2439"/>
      <c r="G164" s="2483"/>
      <c r="H164" s="1556"/>
      <c r="I164" s="707" t="s">
        <v>1154</v>
      </c>
      <c r="J164" s="627"/>
      <c r="K164" s="1556"/>
      <c r="L164" s="270"/>
      <c r="M164" s="397"/>
      <c r="N164" s="390"/>
      <c r="O164" s="1680"/>
      <c r="P164" s="1680"/>
      <c r="AH164" s="1687">
        <v>0</v>
      </c>
    </row>
    <row s="2774" customFormat="1" customHeight="1" ht="0.75" hidden="1">
      <c r="A165" s="1836"/>
      <c r="B165" s="1836"/>
      <c r="C165" s="425" t="s">
        <v>1162</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309</v>
      </c>
      <c r="M166" s="397"/>
      <c r="N166" s="390"/>
      <c r="O166" s="1680"/>
      <c r="P166" s="1680"/>
      <c r="AH166" s="1687">
        <v>0</v>
      </c>
    </row>
    <row s="2774" customFormat="1" customHeight="1" ht="18.75" hidden="1">
      <c r="A167" s="1836"/>
      <c r="B167" s="1836"/>
      <c r="C167" s="425" t="s">
        <v>1155</v>
      </c>
      <c r="D167" s="2518"/>
      <c r="E167" s="2260"/>
      <c r="F167" s="2439"/>
      <c r="G167" s="2483"/>
      <c r="H167" s="1556"/>
      <c r="I167" s="707" t="s">
        <v>1154</v>
      </c>
      <c r="J167" s="627"/>
      <c r="K167" s="1556"/>
      <c r="L167" s="270"/>
      <c r="M167" s="397"/>
      <c r="N167" s="390"/>
      <c r="O167" s="1680"/>
      <c r="P167" s="1680"/>
      <c r="AH167" s="1687">
        <v>0</v>
      </c>
    </row>
    <row s="2774" customFormat="1" customHeight="1" ht="0.75" hidden="1">
      <c r="A168" s="1836"/>
      <c r="B168" s="1836"/>
      <c r="C168" s="425" t="s">
        <v>1162</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309</v>
      </c>
      <c r="M169" s="397"/>
      <c r="N169" s="390"/>
      <c r="O169" s="1680"/>
      <c r="P169" s="1680"/>
      <c r="AH169" s="1687">
        <v>0</v>
      </c>
    </row>
    <row s="2774" customFormat="1" customHeight="1" ht="18.75" hidden="1">
      <c r="A170" s="1836"/>
      <c r="B170" s="1836"/>
      <c r="C170" s="425" t="s">
        <v>1155</v>
      </c>
      <c r="D170" s="2518"/>
      <c r="E170" s="2260"/>
      <c r="F170" s="2439"/>
      <c r="G170" s="2483"/>
      <c r="H170" s="1556"/>
      <c r="I170" s="707" t="s">
        <v>1154</v>
      </c>
      <c r="J170" s="627"/>
      <c r="K170" s="1556"/>
      <c r="L170" s="270"/>
      <c r="M170" s="397"/>
      <c r="N170" s="390"/>
      <c r="O170" s="1680"/>
      <c r="P170" s="1680"/>
      <c r="AH170" s="1687">
        <v>0</v>
      </c>
    </row>
    <row s="2774" customFormat="1" customHeight="1" ht="0.75" hidden="1">
      <c r="A171" s="1836"/>
      <c r="B171" s="1836"/>
      <c r="C171" s="425" t="s">
        <v>1162</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309</v>
      </c>
      <c r="M172" s="397"/>
      <c r="N172" s="390"/>
      <c r="O172" s="1680"/>
      <c r="P172" s="1680"/>
      <c r="AH172" s="1687">
        <v>0</v>
      </c>
    </row>
    <row s="2774" customFormat="1" customHeight="1" ht="18.75" hidden="1">
      <c r="A173" s="1836"/>
      <c r="B173" s="1836"/>
      <c r="C173" s="425" t="s">
        <v>1155</v>
      </c>
      <c r="D173" s="2518"/>
      <c r="E173" s="2260"/>
      <c r="F173" s="2439"/>
      <c r="G173" s="2483"/>
      <c r="H173" s="1556"/>
      <c r="I173" s="707" t="s">
        <v>1154</v>
      </c>
      <c r="J173" s="627"/>
      <c r="K173" s="1556"/>
      <c r="L173" s="270"/>
      <c r="M173" s="397"/>
      <c r="N173" s="390"/>
      <c r="O173" s="1680"/>
      <c r="P173" s="1680"/>
      <c r="AH173" s="1687">
        <v>0</v>
      </c>
    </row>
    <row s="2774" customFormat="1" customHeight="1" ht="0.75" hidden="1">
      <c r="A174" s="1836"/>
      <c r="B174" s="1836"/>
      <c r="C174" s="425" t="s">
        <v>1162</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309</v>
      </c>
      <c r="M175" s="397"/>
      <c r="N175" s="390"/>
      <c r="O175" s="1680"/>
      <c r="P175" s="1680"/>
      <c r="AH175" s="1687">
        <v>0</v>
      </c>
    </row>
    <row s="2774" customFormat="1" customHeight="1" ht="18.75" hidden="1">
      <c r="A176" s="1836"/>
      <c r="B176" s="1836"/>
      <c r="C176" s="425" t="s">
        <v>1155</v>
      </c>
      <c r="D176" s="2518"/>
      <c r="E176" s="2260"/>
      <c r="F176" s="2439"/>
      <c r="G176" s="2483"/>
      <c r="H176" s="1556"/>
      <c r="I176" s="707" t="s">
        <v>1154</v>
      </c>
      <c r="J176" s="627"/>
      <c r="K176" s="1556"/>
      <c r="L176" s="270"/>
      <c r="M176" s="397"/>
      <c r="N176" s="390"/>
      <c r="O176" s="1680"/>
      <c r="P176" s="1680"/>
      <c r="AH176" s="1687">
        <v>0</v>
      </c>
    </row>
    <row s="2774" customFormat="1" customHeight="1" ht="0.75" hidden="1">
      <c r="A177" s="1836"/>
      <c r="B177" s="1836"/>
      <c r="C177" s="425" t="s">
        <v>1162</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309</v>
      </c>
      <c r="M178" s="397"/>
      <c r="N178" s="390"/>
      <c r="O178" s="1680"/>
      <c r="P178" s="1680"/>
      <c r="AH178" s="1687">
        <v>0</v>
      </c>
    </row>
    <row s="2774" customFormat="1" customHeight="1" ht="18.75" hidden="1">
      <c r="A179" s="1836"/>
      <c r="B179" s="1836"/>
      <c r="C179" s="425" t="s">
        <v>1155</v>
      </c>
      <c r="D179" s="2518"/>
      <c r="E179" s="2260"/>
      <c r="F179" s="2439"/>
      <c r="G179" s="2483"/>
      <c r="H179" s="1556"/>
      <c r="I179" s="707" t="s">
        <v>1154</v>
      </c>
      <c r="J179" s="627"/>
      <c r="K179" s="1556"/>
      <c r="L179" s="270"/>
      <c r="M179" s="397"/>
      <c r="N179" s="390"/>
      <c r="O179" s="1680"/>
      <c r="P179" s="1680"/>
      <c r="AH179" s="1687">
        <v>0</v>
      </c>
    </row>
    <row s="2774" customFormat="1" customHeight="1" ht="0.75" hidden="1">
      <c r="A180" s="1836"/>
      <c r="B180" s="1836"/>
      <c r="C180" s="425" t="s">
        <v>1162</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309</v>
      </c>
      <c r="M181" s="397"/>
      <c r="N181" s="390"/>
      <c r="O181" s="1680"/>
      <c r="P181" s="1680"/>
      <c r="AH181" s="1687">
        <v>0</v>
      </c>
    </row>
    <row s="2774" customFormat="1" customHeight="1" ht="18.75" hidden="1">
      <c r="A182" s="1836"/>
      <c r="B182" s="1836"/>
      <c r="C182" s="425" t="s">
        <v>1155</v>
      </c>
      <c r="D182" s="2518"/>
      <c r="E182" s="2260"/>
      <c r="F182" s="2439"/>
      <c r="G182" s="2483"/>
      <c r="H182" s="1556"/>
      <c r="I182" s="707" t="s">
        <v>1154</v>
      </c>
      <c r="J182" s="627"/>
      <c r="K182" s="1556"/>
      <c r="L182" s="270"/>
      <c r="M182" s="397"/>
      <c r="N182" s="390"/>
      <c r="O182" s="1680"/>
      <c r="P182" s="1680"/>
      <c r="AH182" s="1687">
        <v>0</v>
      </c>
    </row>
    <row s="2774" customFormat="1" customHeight="1" ht="0.75" hidden="1">
      <c r="A183" s="1836"/>
      <c r="B183" s="1836"/>
      <c r="C183" s="425" t="s">
        <v>1162</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309</v>
      </c>
      <c r="M184" s="397"/>
      <c r="N184" s="390"/>
      <c r="O184" s="1680"/>
      <c r="P184" s="1680"/>
      <c r="AH184" s="1687">
        <v>0</v>
      </c>
    </row>
    <row s="2774" customFormat="1" customHeight="1" ht="18.75" hidden="1">
      <c r="A185" s="1836"/>
      <c r="B185" s="1836"/>
      <c r="C185" s="425" t="s">
        <v>1155</v>
      </c>
      <c r="D185" s="2518"/>
      <c r="E185" s="2260"/>
      <c r="F185" s="2439"/>
      <c r="G185" s="2483"/>
      <c r="H185" s="1556"/>
      <c r="I185" s="707" t="s">
        <v>1154</v>
      </c>
      <c r="J185" s="627"/>
      <c r="K185" s="1556"/>
      <c r="L185" s="270"/>
      <c r="M185" s="397"/>
      <c r="N185" s="390"/>
      <c r="O185" s="1680"/>
      <c r="P185" s="1680"/>
      <c r="AH185" s="1687">
        <v>0</v>
      </c>
    </row>
    <row s="2774" customFormat="1" customHeight="1" ht="0.75" hidden="1">
      <c r="A186" s="1836"/>
      <c r="B186" s="1836"/>
      <c r="C186" s="425" t="s">
        <v>1162</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309</v>
      </c>
      <c r="M187" s="397"/>
      <c r="N187" s="390"/>
      <c r="O187" s="1680"/>
      <c r="P187" s="1680"/>
      <c r="AH187" s="1687">
        <v>0</v>
      </c>
    </row>
    <row s="2774" customFormat="1" customHeight="1" ht="18.75" hidden="1">
      <c r="A188" s="1836"/>
      <c r="B188" s="1836"/>
      <c r="C188" s="425" t="s">
        <v>1155</v>
      </c>
      <c r="D188" s="2518"/>
      <c r="E188" s="2260"/>
      <c r="F188" s="2439"/>
      <c r="G188" s="2483"/>
      <c r="H188" s="1556"/>
      <c r="I188" s="707" t="s">
        <v>1154</v>
      </c>
      <c r="J188" s="627"/>
      <c r="K188" s="1556"/>
      <c r="L188" s="270"/>
      <c r="M188" s="397"/>
      <c r="N188" s="390"/>
      <c r="O188" s="1680"/>
      <c r="P188" s="1680"/>
      <c r="AH188" s="1687">
        <v>0</v>
      </c>
    </row>
    <row s="2774" customFormat="1" customHeight="1" ht="0.75" hidden="1">
      <c r="A189" s="1836"/>
      <c r="B189" s="1836"/>
      <c r="C189" s="425" t="s">
        <v>1162</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309</v>
      </c>
      <c r="M190" s="397"/>
      <c r="N190" s="390"/>
      <c r="O190" s="1680"/>
      <c r="P190" s="1680"/>
      <c r="AH190" s="1687">
        <v>0</v>
      </c>
    </row>
    <row s="2774" customFormat="1" customHeight="1" ht="18.75" hidden="1">
      <c r="A191" s="1836"/>
      <c r="B191" s="1836"/>
      <c r="C191" s="425" t="s">
        <v>1155</v>
      </c>
      <c r="D191" s="2518"/>
      <c r="E191" s="2260"/>
      <c r="F191" s="2439"/>
      <c r="G191" s="2483"/>
      <c r="H191" s="1556"/>
      <c r="I191" s="707" t="s">
        <v>1154</v>
      </c>
      <c r="J191" s="627"/>
      <c r="K191" s="1556"/>
      <c r="L191" s="270"/>
      <c r="M191" s="397"/>
      <c r="N191" s="390"/>
      <c r="O191" s="1680"/>
      <c r="P191" s="1680"/>
      <c r="AH191" s="1687">
        <v>0</v>
      </c>
    </row>
    <row s="2774" customFormat="1" customHeight="1" ht="0.75" hidden="1">
      <c r="A192" s="1836"/>
      <c r="B192" s="1836"/>
      <c r="C192" s="425" t="s">
        <v>1162</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309</v>
      </c>
      <c r="M193" s="397"/>
      <c r="N193" s="390"/>
      <c r="O193" s="1680"/>
      <c r="P193" s="1680"/>
      <c r="AH193" s="1687">
        <v>0</v>
      </c>
    </row>
    <row s="2774" customFormat="1" customHeight="1" ht="18.75" hidden="1">
      <c r="A194" s="1836"/>
      <c r="B194" s="1836"/>
      <c r="C194" s="425" t="s">
        <v>1155</v>
      </c>
      <c r="D194" s="2518"/>
      <c r="E194" s="2260"/>
      <c r="F194" s="2439"/>
      <c r="G194" s="2483"/>
      <c r="H194" s="1556"/>
      <c r="I194" s="707" t="s">
        <v>1154</v>
      </c>
      <c r="J194" s="627"/>
      <c r="K194" s="1556"/>
      <c r="L194" s="270"/>
      <c r="M194" s="397"/>
      <c r="N194" s="390"/>
      <c r="O194" s="1680"/>
      <c r="P194" s="1680"/>
      <c r="AH194" s="1687">
        <v>0</v>
      </c>
    </row>
    <row s="2774" customFormat="1" customHeight="1" ht="0.75" hidden="1">
      <c r="A195" s="1836"/>
      <c r="B195" s="1836"/>
      <c r="C195" s="425" t="s">
        <v>1162</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309</v>
      </c>
      <c r="M196" s="397"/>
      <c r="N196" s="390"/>
      <c r="O196" s="1680"/>
      <c r="P196" s="1680"/>
      <c r="AH196" s="1687">
        <v>0</v>
      </c>
    </row>
    <row s="2774" customFormat="1" customHeight="1" ht="18.75" hidden="1">
      <c r="A197" s="1836"/>
      <c r="B197" s="1836"/>
      <c r="C197" s="425" t="s">
        <v>1155</v>
      </c>
      <c r="D197" s="2518"/>
      <c r="E197" s="2260"/>
      <c r="F197" s="2439"/>
      <c r="G197" s="2483"/>
      <c r="H197" s="1556"/>
      <c r="I197" s="707" t="s">
        <v>1154</v>
      </c>
      <c r="J197" s="627"/>
      <c r="K197" s="1556"/>
      <c r="L197" s="270"/>
      <c r="M197" s="397"/>
      <c r="N197" s="390"/>
      <c r="O197" s="1680"/>
      <c r="P197" s="1680"/>
      <c r="AH197" s="1687">
        <v>0</v>
      </c>
    </row>
    <row s="2774" customFormat="1" customHeight="1" ht="0.75" hidden="1">
      <c r="A198" s="1836"/>
      <c r="B198" s="1836"/>
      <c r="C198" s="425" t="s">
        <v>1162</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309</v>
      </c>
      <c r="M199" s="397"/>
      <c r="N199" s="390"/>
      <c r="O199" s="1680"/>
      <c r="P199" s="1680"/>
      <c r="AH199" s="1687">
        <v>0</v>
      </c>
    </row>
    <row s="2774" customFormat="1" customHeight="1" ht="18.75" hidden="1">
      <c r="A200" s="1836"/>
      <c r="B200" s="1836"/>
      <c r="C200" s="425" t="s">
        <v>1155</v>
      </c>
      <c r="D200" s="2518"/>
      <c r="E200" s="2260"/>
      <c r="F200" s="2439"/>
      <c r="G200" s="2483"/>
      <c r="H200" s="1556"/>
      <c r="I200" s="707" t="s">
        <v>1154</v>
      </c>
      <c r="J200" s="627"/>
      <c r="K200" s="1556"/>
      <c r="L200" s="270"/>
      <c r="M200" s="397"/>
      <c r="N200" s="390"/>
      <c r="O200" s="1680"/>
      <c r="P200" s="1680"/>
      <c r="AH200" s="1687">
        <v>0</v>
      </c>
    </row>
    <row s="2774" customFormat="1" customHeight="1" ht="0.75" hidden="1">
      <c r="A201" s="1836"/>
      <c r="B201" s="1836"/>
      <c r="C201" s="425" t="s">
        <v>1162</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309</v>
      </c>
      <c r="M202" s="397"/>
      <c r="N202" s="390"/>
      <c r="O202" s="1680"/>
      <c r="P202" s="1680"/>
      <c r="AH202" s="1687">
        <v>0</v>
      </c>
    </row>
    <row s="2774" customFormat="1" customHeight="1" ht="18.75" hidden="1">
      <c r="A203" s="1836"/>
      <c r="B203" s="1836"/>
      <c r="C203" s="425" t="s">
        <v>1155</v>
      </c>
      <c r="D203" s="2518"/>
      <c r="E203" s="2260"/>
      <c r="F203" s="2439"/>
      <c r="G203" s="2483"/>
      <c r="H203" s="1556"/>
      <c r="I203" s="707" t="s">
        <v>1154</v>
      </c>
      <c r="J203" s="627"/>
      <c r="K203" s="1556"/>
      <c r="L203" s="270"/>
      <c r="M203" s="397"/>
      <c r="N203" s="390"/>
      <c r="O203" s="1680"/>
      <c r="P203" s="1680"/>
      <c r="AH203" s="1687">
        <v>0</v>
      </c>
    </row>
    <row s="2774" customFormat="1" customHeight="1" ht="0.75" hidden="1">
      <c r="A204" s="1836"/>
      <c r="B204" s="1836"/>
      <c r="C204" s="425" t="s">
        <v>1162</v>
      </c>
      <c r="D204" s="2518"/>
      <c r="E204" s="2260"/>
      <c r="F204" s="2439"/>
      <c r="G204" s="456"/>
      <c r="H204" s="1556"/>
      <c r="I204" s="707"/>
      <c r="J204" s="627"/>
      <c r="K204" s="1556"/>
      <c r="L204" s="270"/>
      <c r="M204" s="397"/>
      <c r="N204" s="390"/>
      <c r="O204" s="1680"/>
      <c r="P204" s="1680"/>
      <c r="AH204" s="1687">
        <v>0</v>
      </c>
    </row>
    <row s="2774" customFormat="1" customHeight="1" ht="18.75" hidden="1">
      <c r="A205" s="1836" t="s">
        <v>275</v>
      </c>
      <c r="B205" s="1836" t="s">
        <v>276</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Тариф на подключение (технологическое подключение) к централизованной система водоотведения</v>
      </c>
      <c r="H205" s="1918"/>
      <c r="I205" s="1795"/>
      <c r="J205" s="1829"/>
      <c r="K205" s="1834"/>
      <c r="L205" s="1918" t="s">
        <v>309</v>
      </c>
      <c r="M205" s="397"/>
      <c r="N205" s="390"/>
      <c r="O205" s="1680"/>
      <c r="P205" s="1680"/>
      <c r="AH205" s="1687">
        <v>0</v>
      </c>
    </row>
    <row s="2774" customFormat="1" customHeight="1" ht="18.75" hidden="1">
      <c r="A206" s="1836"/>
      <c r="B206" s="1836"/>
      <c r="C206" s="425" t="s">
        <v>1155</v>
      </c>
      <c r="D206" s="2518"/>
      <c r="E206" s="2260"/>
      <c r="F206" s="2439"/>
      <c r="G206" s="2483"/>
      <c r="H206" s="1556"/>
      <c r="I206" s="707" t="s">
        <v>1154</v>
      </c>
      <c r="J206" s="627"/>
      <c r="K206" s="1556"/>
      <c r="L206" s="270"/>
      <c r="M206" s="397"/>
      <c r="N206" s="390"/>
      <c r="O206" s="1680"/>
      <c r="P206" s="1680"/>
      <c r="AH206" s="1687">
        <v>0</v>
      </c>
    </row>
    <row s="2774" customFormat="1" customHeight="1" ht="1.05">
      <c r="A207" s="1836"/>
      <c r="B207" s="1836"/>
      <c r="C207" s="425" t="s">
        <v>1162</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100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309</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1155</v>
      </c>
      <c r="D210" s="2518"/>
      <c r="E210" s="2260"/>
      <c r="F210" s="2439"/>
      <c r="G210" s="2483"/>
      <c r="H210" s="1556"/>
      <c r="I210" s="707" t="s">
        <v>1154</v>
      </c>
      <c r="J210" s="627"/>
      <c r="K210" s="1556"/>
      <c r="L210" s="270"/>
      <c r="M210" s="2226"/>
      <c r="N210" s="390"/>
      <c r="O210" s="1680"/>
      <c r="P210" s="1680"/>
      <c r="AH210" s="1687">
        <v>0</v>
      </c>
    </row>
    <row s="2774" customFormat="1" customHeight="1" ht="0.75" hidden="1">
      <c r="A211" s="1836"/>
      <c r="B211" s="1836"/>
      <c r="C211" s="425" t="s">
        <v>1162</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309</v>
      </c>
      <c r="M212" s="2227"/>
      <c r="N212" s="390"/>
      <c r="O212" s="1680"/>
      <c r="P212" s="1680"/>
      <c r="AH212" s="1687">
        <v>0</v>
      </c>
    </row>
    <row s="2774" customFormat="1" customHeight="1" ht="18.75" hidden="1">
      <c r="A213" s="1836"/>
      <c r="B213" s="1836"/>
      <c r="C213" s="425" t="s">
        <v>1155</v>
      </c>
      <c r="D213" s="2518"/>
      <c r="E213" s="2260"/>
      <c r="F213" s="2439"/>
      <c r="G213" s="2483"/>
      <c r="H213" s="1556"/>
      <c r="I213" s="707" t="s">
        <v>1154</v>
      </c>
      <c r="J213" s="627"/>
      <c r="K213" s="1556"/>
      <c r="L213" s="270"/>
      <c r="M213" s="1917"/>
      <c r="N213" s="390"/>
      <c r="O213" s="1680"/>
      <c r="P213" s="1680"/>
      <c r="AH213" s="1687">
        <v>0</v>
      </c>
    </row>
    <row s="2774" customFormat="1" customHeight="1" ht="0.75" hidden="1">
      <c r="A214" s="1836"/>
      <c r="B214" s="1836"/>
      <c r="C214" s="425" t="s">
        <v>1162</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309</v>
      </c>
      <c r="M215" s="397"/>
      <c r="N215" s="390"/>
      <c r="O215" s="1680"/>
      <c r="P215" s="1680"/>
      <c r="AH215" s="1687">
        <v>0</v>
      </c>
    </row>
    <row s="2774" customFormat="1" customHeight="1" ht="18.75" hidden="1">
      <c r="A216" s="1836"/>
      <c r="B216" s="1836"/>
      <c r="C216" s="425" t="s">
        <v>1155</v>
      </c>
      <c r="D216" s="2518"/>
      <c r="E216" s="2260"/>
      <c r="F216" s="2439"/>
      <c r="G216" s="2483"/>
      <c r="H216" s="1556"/>
      <c r="I216" s="707" t="s">
        <v>1154</v>
      </c>
      <c r="J216" s="627"/>
      <c r="K216" s="1556"/>
      <c r="L216" s="270"/>
      <c r="M216" s="397"/>
      <c r="N216" s="390"/>
      <c r="O216" s="1680"/>
      <c r="P216" s="1680"/>
      <c r="AH216" s="1687">
        <v>0</v>
      </c>
    </row>
    <row s="2774" customFormat="1" customHeight="1" ht="0.75" hidden="1">
      <c r="A217" s="1836"/>
      <c r="B217" s="1836"/>
      <c r="C217" s="425" t="s">
        <v>1162</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309</v>
      </c>
      <c r="M218" s="397"/>
      <c r="N218" s="390"/>
      <c r="O218" s="1680"/>
      <c r="P218" s="1680"/>
      <c r="AH218" s="1687">
        <v>0</v>
      </c>
    </row>
    <row s="2774" customFormat="1" customHeight="1" ht="18.75" hidden="1">
      <c r="A219" s="1836"/>
      <c r="B219" s="1836"/>
      <c r="C219" s="425" t="s">
        <v>1155</v>
      </c>
      <c r="D219" s="2518"/>
      <c r="E219" s="2260"/>
      <c r="F219" s="2439"/>
      <c r="G219" s="2483"/>
      <c r="H219" s="1556"/>
      <c r="I219" s="707" t="s">
        <v>1154</v>
      </c>
      <c r="J219" s="627"/>
      <c r="K219" s="1556"/>
      <c r="L219" s="270"/>
      <c r="M219" s="397"/>
      <c r="N219" s="390"/>
      <c r="O219" s="1680"/>
      <c r="P219" s="1680"/>
      <c r="AH219" s="1687">
        <v>0</v>
      </c>
    </row>
    <row s="2774" customFormat="1" customHeight="1" ht="0.75" hidden="1">
      <c r="A220" s="1836"/>
      <c r="B220" s="1836"/>
      <c r="C220" s="425" t="s">
        <v>1162</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309</v>
      </c>
      <c r="M221" s="397"/>
      <c r="N221" s="390"/>
      <c r="O221" s="1680"/>
      <c r="P221" s="1680"/>
      <c r="AH221" s="1687">
        <v>0</v>
      </c>
    </row>
    <row s="2774" customFormat="1" customHeight="1" ht="18.75" hidden="1">
      <c r="A222" s="1836"/>
      <c r="B222" s="1836"/>
      <c r="C222" s="425" t="s">
        <v>1155</v>
      </c>
      <c r="D222" s="2518"/>
      <c r="E222" s="2260"/>
      <c r="F222" s="2439"/>
      <c r="G222" s="2483"/>
      <c r="H222" s="1556"/>
      <c r="I222" s="707" t="s">
        <v>1154</v>
      </c>
      <c r="J222" s="627"/>
      <c r="K222" s="1556"/>
      <c r="L222" s="270"/>
      <c r="M222" s="397"/>
      <c r="N222" s="390"/>
      <c r="O222" s="1680"/>
      <c r="P222" s="1680"/>
      <c r="AH222" s="1687">
        <v>0</v>
      </c>
    </row>
    <row s="2774" customFormat="1" customHeight="1" ht="0.75" hidden="1">
      <c r="A223" s="1836"/>
      <c r="B223" s="1836"/>
      <c r="C223" s="425" t="s">
        <v>1162</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309</v>
      </c>
      <c r="M224" s="397"/>
      <c r="N224" s="390"/>
      <c r="O224" s="1680"/>
      <c r="P224" s="1680"/>
      <c r="AH224" s="1687">
        <v>0</v>
      </c>
    </row>
    <row s="2774" customFormat="1" customHeight="1" ht="18.75" hidden="1">
      <c r="A225" s="1836"/>
      <c r="B225" s="1836"/>
      <c r="C225" s="425" t="s">
        <v>1155</v>
      </c>
      <c r="D225" s="2518"/>
      <c r="E225" s="2260"/>
      <c r="F225" s="2439"/>
      <c r="G225" s="2483"/>
      <c r="H225" s="1556"/>
      <c r="I225" s="707" t="s">
        <v>1154</v>
      </c>
      <c r="J225" s="627"/>
      <c r="K225" s="1556"/>
      <c r="L225" s="270"/>
      <c r="M225" s="397"/>
      <c r="N225" s="390"/>
      <c r="O225" s="1680"/>
      <c r="P225" s="1680"/>
      <c r="AH225" s="1687">
        <v>0</v>
      </c>
    </row>
    <row s="2774" customFormat="1" customHeight="1" ht="0.75" hidden="1">
      <c r="A226" s="1836"/>
      <c r="B226" s="1836"/>
      <c r="C226" s="425" t="s">
        <v>1162</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309</v>
      </c>
      <c r="M227" s="397"/>
      <c r="N227" s="390"/>
      <c r="O227" s="1680"/>
      <c r="P227" s="1680"/>
      <c r="AH227" s="1687">
        <v>0</v>
      </c>
    </row>
    <row s="2774" customFormat="1" customHeight="1" ht="18.75" hidden="1">
      <c r="A228" s="1836"/>
      <c r="B228" s="1836"/>
      <c r="C228" s="425" t="s">
        <v>1155</v>
      </c>
      <c r="D228" s="2518"/>
      <c r="E228" s="2260"/>
      <c r="F228" s="2439"/>
      <c r="G228" s="2483"/>
      <c r="H228" s="1556"/>
      <c r="I228" s="707" t="s">
        <v>1154</v>
      </c>
      <c r="J228" s="627"/>
      <c r="K228" s="1556"/>
      <c r="L228" s="270"/>
      <c r="M228" s="397"/>
      <c r="N228" s="390"/>
      <c r="O228" s="1680"/>
      <c r="P228" s="1680"/>
      <c r="AH228" s="1687">
        <v>0</v>
      </c>
    </row>
    <row s="2774" customFormat="1" customHeight="1" ht="0.75" hidden="1">
      <c r="A229" s="1836"/>
      <c r="B229" s="1836"/>
      <c r="C229" s="425" t="s">
        <v>1162</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309</v>
      </c>
      <c r="M230" s="397"/>
      <c r="N230" s="390"/>
      <c r="O230" s="1680"/>
      <c r="P230" s="1680"/>
      <c r="AH230" s="1687">
        <v>0</v>
      </c>
    </row>
    <row s="2774" customFormat="1" customHeight="1" ht="18.75" hidden="1">
      <c r="A231" s="1836"/>
      <c r="B231" s="1836"/>
      <c r="C231" s="425" t="s">
        <v>1155</v>
      </c>
      <c r="D231" s="2518"/>
      <c r="E231" s="2260"/>
      <c r="F231" s="2439"/>
      <c r="G231" s="2483"/>
      <c r="H231" s="1556"/>
      <c r="I231" s="707" t="s">
        <v>1154</v>
      </c>
      <c r="J231" s="627"/>
      <c r="K231" s="1556"/>
      <c r="L231" s="270"/>
      <c r="M231" s="397"/>
      <c r="N231" s="390"/>
      <c r="O231" s="1680"/>
      <c r="P231" s="1680"/>
      <c r="AH231" s="1687">
        <v>0</v>
      </c>
    </row>
    <row s="2774" customFormat="1" customHeight="1" ht="0.75" hidden="1">
      <c r="A232" s="1836"/>
      <c r="B232" s="1836"/>
      <c r="C232" s="425" t="s">
        <v>1162</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309</v>
      </c>
      <c r="M233" s="397"/>
      <c r="N233" s="390"/>
      <c r="O233" s="1680"/>
      <c r="P233" s="1680"/>
      <c r="AH233" s="1687">
        <v>0</v>
      </c>
    </row>
    <row s="2774" customFormat="1" customHeight="1" ht="18.75" hidden="1">
      <c r="A234" s="1836"/>
      <c r="B234" s="1836"/>
      <c r="C234" s="425" t="s">
        <v>1155</v>
      </c>
      <c r="D234" s="2518"/>
      <c r="E234" s="2260"/>
      <c r="F234" s="2439"/>
      <c r="G234" s="2483"/>
      <c r="H234" s="1556"/>
      <c r="I234" s="707" t="s">
        <v>1154</v>
      </c>
      <c r="J234" s="627"/>
      <c r="K234" s="1556"/>
      <c r="L234" s="270"/>
      <c r="M234" s="397"/>
      <c r="N234" s="390"/>
      <c r="O234" s="1680"/>
      <c r="P234" s="1680"/>
      <c r="AH234" s="1687">
        <v>0</v>
      </c>
    </row>
    <row s="2774" customFormat="1" customHeight="1" ht="0.75" hidden="1">
      <c r="A235" s="1836"/>
      <c r="B235" s="1836"/>
      <c r="C235" s="425" t="s">
        <v>1162</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309</v>
      </c>
      <c r="M236" s="397"/>
      <c r="N236" s="390"/>
      <c r="O236" s="1680"/>
      <c r="P236" s="1680"/>
      <c r="AH236" s="1687">
        <v>0</v>
      </c>
    </row>
    <row s="2774" customFormat="1" customHeight="1" ht="18.75" hidden="1">
      <c r="A237" s="1836"/>
      <c r="B237" s="1836"/>
      <c r="C237" s="425" t="s">
        <v>1155</v>
      </c>
      <c r="D237" s="2518"/>
      <c r="E237" s="2260"/>
      <c r="F237" s="2439"/>
      <c r="G237" s="2483"/>
      <c r="H237" s="1556"/>
      <c r="I237" s="707" t="s">
        <v>1154</v>
      </c>
      <c r="J237" s="627"/>
      <c r="K237" s="1556"/>
      <c r="L237" s="270"/>
      <c r="M237" s="397"/>
      <c r="N237" s="390"/>
      <c r="O237" s="1680"/>
      <c r="P237" s="1680"/>
      <c r="AH237" s="1687">
        <v>0</v>
      </c>
    </row>
    <row s="2774" customFormat="1" customHeight="1" ht="0.75" hidden="1">
      <c r="A238" s="1836"/>
      <c r="B238" s="1836"/>
      <c r="C238" s="425" t="s">
        <v>1162</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309</v>
      </c>
      <c r="M239" s="397"/>
      <c r="N239" s="390"/>
      <c r="O239" s="1680"/>
      <c r="P239" s="1680"/>
      <c r="AH239" s="1687">
        <v>0</v>
      </c>
    </row>
    <row s="2774" customFormat="1" customHeight="1" ht="18.75" hidden="1">
      <c r="A240" s="1836"/>
      <c r="B240" s="1836"/>
      <c r="C240" s="425" t="s">
        <v>1155</v>
      </c>
      <c r="D240" s="2518"/>
      <c r="E240" s="2260"/>
      <c r="F240" s="2439"/>
      <c r="G240" s="2483"/>
      <c r="H240" s="1556"/>
      <c r="I240" s="707" t="s">
        <v>1154</v>
      </c>
      <c r="J240" s="627"/>
      <c r="K240" s="1556"/>
      <c r="L240" s="270"/>
      <c r="M240" s="397"/>
      <c r="N240" s="390"/>
      <c r="O240" s="1680"/>
      <c r="P240" s="1680"/>
      <c r="AH240" s="1687">
        <v>0</v>
      </c>
    </row>
    <row s="2774" customFormat="1" customHeight="1" ht="0.75" hidden="1">
      <c r="A241" s="1836"/>
      <c r="B241" s="1836"/>
      <c r="C241" s="425" t="s">
        <v>1162</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309</v>
      </c>
      <c r="M242" s="397"/>
      <c r="N242" s="390"/>
      <c r="O242" s="1680"/>
      <c r="P242" s="1680"/>
      <c r="AH242" s="1687">
        <v>0</v>
      </c>
    </row>
    <row s="2774" customFormat="1" customHeight="1" ht="18.75" hidden="1">
      <c r="A243" s="1836"/>
      <c r="B243" s="1836"/>
      <c r="C243" s="425" t="s">
        <v>1155</v>
      </c>
      <c r="D243" s="2518"/>
      <c r="E243" s="2260"/>
      <c r="F243" s="2439"/>
      <c r="G243" s="2483"/>
      <c r="H243" s="1556"/>
      <c r="I243" s="707" t="s">
        <v>1154</v>
      </c>
      <c r="J243" s="627"/>
      <c r="K243" s="1556"/>
      <c r="L243" s="270"/>
      <c r="M243" s="397"/>
      <c r="N243" s="390"/>
      <c r="O243" s="1680"/>
      <c r="P243" s="1680"/>
      <c r="AH243" s="1687">
        <v>0</v>
      </c>
    </row>
    <row s="2774" customFormat="1" customHeight="1" ht="0.75" hidden="1">
      <c r="A244" s="1836"/>
      <c r="B244" s="1836"/>
      <c r="C244" s="425" t="s">
        <v>1162</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309</v>
      </c>
      <c r="M245" s="397"/>
      <c r="N245" s="390"/>
      <c r="O245" s="1680"/>
      <c r="P245" s="1680"/>
      <c r="AH245" s="1687">
        <v>0</v>
      </c>
    </row>
    <row s="2774" customFormat="1" customHeight="1" ht="18.75" hidden="1">
      <c r="A246" s="1836"/>
      <c r="B246" s="1836"/>
      <c r="C246" s="425" t="s">
        <v>1155</v>
      </c>
      <c r="D246" s="2518"/>
      <c r="E246" s="2260"/>
      <c r="F246" s="2439"/>
      <c r="G246" s="2483"/>
      <c r="H246" s="1556"/>
      <c r="I246" s="707" t="s">
        <v>1154</v>
      </c>
      <c r="J246" s="627"/>
      <c r="K246" s="1556"/>
      <c r="L246" s="270"/>
      <c r="M246" s="397"/>
      <c r="N246" s="390"/>
      <c r="O246" s="1680"/>
      <c r="P246" s="1680"/>
      <c r="AH246" s="1687">
        <v>0</v>
      </c>
    </row>
    <row s="2774" customFormat="1" customHeight="1" ht="0.75" hidden="1">
      <c r="A247" s="1836"/>
      <c r="B247" s="1836"/>
      <c r="C247" s="425" t="s">
        <v>1162</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309</v>
      </c>
      <c r="M248" s="397"/>
      <c r="N248" s="390"/>
      <c r="O248" s="1680"/>
      <c r="P248" s="1680"/>
      <c r="AH248" s="1687">
        <v>0</v>
      </c>
    </row>
    <row s="2774" customFormat="1" customHeight="1" ht="18.75" hidden="1">
      <c r="A249" s="1836"/>
      <c r="B249" s="1836"/>
      <c r="C249" s="425" t="s">
        <v>1155</v>
      </c>
      <c r="D249" s="2518"/>
      <c r="E249" s="2260"/>
      <c r="F249" s="2439"/>
      <c r="G249" s="2483"/>
      <c r="H249" s="1556"/>
      <c r="I249" s="707" t="s">
        <v>1154</v>
      </c>
      <c r="J249" s="627"/>
      <c r="K249" s="1556"/>
      <c r="L249" s="270"/>
      <c r="M249" s="397"/>
      <c r="N249" s="390"/>
      <c r="O249" s="1680"/>
      <c r="P249" s="1680"/>
      <c r="AH249" s="1687">
        <v>0</v>
      </c>
    </row>
    <row s="2774" customFormat="1" customHeight="1" ht="0.75" hidden="1">
      <c r="A250" s="1836"/>
      <c r="B250" s="1836"/>
      <c r="C250" s="425" t="s">
        <v>1162</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309</v>
      </c>
      <c r="M251" s="397"/>
      <c r="N251" s="390"/>
      <c r="O251" s="1680"/>
      <c r="P251" s="1680"/>
      <c r="AH251" s="1687">
        <v>0</v>
      </c>
    </row>
    <row s="2774" customFormat="1" customHeight="1" ht="18.75" hidden="1">
      <c r="A252" s="1836"/>
      <c r="B252" s="1836"/>
      <c r="C252" s="425" t="s">
        <v>1155</v>
      </c>
      <c r="D252" s="2518"/>
      <c r="E252" s="2260"/>
      <c r="F252" s="2439"/>
      <c r="G252" s="2483"/>
      <c r="H252" s="1556"/>
      <c r="I252" s="707" t="s">
        <v>1154</v>
      </c>
      <c r="J252" s="627"/>
      <c r="K252" s="1556"/>
      <c r="L252" s="270"/>
      <c r="M252" s="397"/>
      <c r="N252" s="390"/>
      <c r="O252" s="1680"/>
      <c r="P252" s="1680"/>
      <c r="AH252" s="1687">
        <v>0</v>
      </c>
    </row>
    <row s="2774" customFormat="1" customHeight="1" ht="0.75" hidden="1">
      <c r="A253" s="1836"/>
      <c r="B253" s="1836"/>
      <c r="C253" s="425" t="s">
        <v>1162</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309</v>
      </c>
      <c r="M254" s="397"/>
      <c r="N254" s="390"/>
      <c r="O254" s="1680"/>
      <c r="P254" s="1680"/>
      <c r="AH254" s="1687">
        <v>0</v>
      </c>
    </row>
    <row s="2774" customFormat="1" customHeight="1" ht="18.75" hidden="1">
      <c r="A255" s="1836"/>
      <c r="B255" s="1836"/>
      <c r="C255" s="425" t="s">
        <v>1155</v>
      </c>
      <c r="D255" s="2518"/>
      <c r="E255" s="2260"/>
      <c r="F255" s="2439"/>
      <c r="G255" s="2483"/>
      <c r="H255" s="1556"/>
      <c r="I255" s="707" t="s">
        <v>1154</v>
      </c>
      <c r="J255" s="627"/>
      <c r="K255" s="1556"/>
      <c r="L255" s="270"/>
      <c r="M255" s="397"/>
      <c r="N255" s="390"/>
      <c r="O255" s="1680"/>
      <c r="P255" s="1680"/>
      <c r="AH255" s="1687">
        <v>0</v>
      </c>
    </row>
    <row s="2774" customFormat="1" customHeight="1" ht="0.75" hidden="1">
      <c r="A256" s="1836"/>
      <c r="B256" s="1836"/>
      <c r="C256" s="425" t="s">
        <v>1162</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309</v>
      </c>
      <c r="M257" s="397"/>
      <c r="N257" s="390"/>
      <c r="O257" s="1680"/>
      <c r="P257" s="1680"/>
      <c r="AH257" s="1687">
        <v>0</v>
      </c>
    </row>
    <row s="2774" customFormat="1" customHeight="1" ht="18.75" hidden="1">
      <c r="A258" s="1836"/>
      <c r="B258" s="1836"/>
      <c r="C258" s="425" t="s">
        <v>1155</v>
      </c>
      <c r="D258" s="2518"/>
      <c r="E258" s="2260"/>
      <c r="F258" s="2439"/>
      <c r="G258" s="2483"/>
      <c r="H258" s="1556"/>
      <c r="I258" s="707" t="s">
        <v>1154</v>
      </c>
      <c r="J258" s="627"/>
      <c r="K258" s="1556"/>
      <c r="L258" s="270"/>
      <c r="M258" s="397"/>
      <c r="N258" s="390"/>
      <c r="O258" s="1680"/>
      <c r="P258" s="1680"/>
      <c r="AH258" s="1687">
        <v>0</v>
      </c>
    </row>
    <row s="2774" customFormat="1" customHeight="1" ht="0.75" hidden="1">
      <c r="A259" s="1836"/>
      <c r="B259" s="1836"/>
      <c r="C259" s="425" t="s">
        <v>1162</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309</v>
      </c>
      <c r="M260" s="397"/>
      <c r="N260" s="390"/>
      <c r="O260" s="1680"/>
      <c r="P260" s="1680"/>
      <c r="AH260" s="1687">
        <v>0</v>
      </c>
    </row>
    <row s="2774" customFormat="1" customHeight="1" ht="18.75" hidden="1">
      <c r="A261" s="1836"/>
      <c r="B261" s="1836"/>
      <c r="C261" s="425" t="s">
        <v>1155</v>
      </c>
      <c r="D261" s="2518"/>
      <c r="E261" s="2260"/>
      <c r="F261" s="2439"/>
      <c r="G261" s="2483"/>
      <c r="H261" s="1556"/>
      <c r="I261" s="707" t="s">
        <v>1154</v>
      </c>
      <c r="J261" s="627"/>
      <c r="K261" s="1556"/>
      <c r="L261" s="270"/>
      <c r="M261" s="397"/>
      <c r="N261" s="390"/>
      <c r="O261" s="1680"/>
      <c r="P261" s="1680"/>
      <c r="AH261" s="1687">
        <v>0</v>
      </c>
    </row>
    <row s="2774" customFormat="1" customHeight="1" ht="0.75" hidden="1">
      <c r="A262" s="1836"/>
      <c r="B262" s="1836"/>
      <c r="C262" s="425" t="s">
        <v>1162</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309</v>
      </c>
      <c r="M263" s="397"/>
      <c r="N263" s="390"/>
      <c r="O263" s="1680"/>
      <c r="P263" s="1680"/>
      <c r="AH263" s="1687">
        <v>0</v>
      </c>
    </row>
    <row s="2774" customFormat="1" customHeight="1" ht="18.75" hidden="1">
      <c r="A264" s="1836"/>
      <c r="B264" s="1836"/>
      <c r="C264" s="425" t="s">
        <v>1155</v>
      </c>
      <c r="D264" s="2518"/>
      <c r="E264" s="2260"/>
      <c r="F264" s="2439"/>
      <c r="G264" s="2483"/>
      <c r="H264" s="1556"/>
      <c r="I264" s="707" t="s">
        <v>1154</v>
      </c>
      <c r="J264" s="627"/>
      <c r="K264" s="1556"/>
      <c r="L264" s="270"/>
      <c r="M264" s="397"/>
      <c r="N264" s="390"/>
      <c r="O264" s="1680"/>
      <c r="P264" s="1680"/>
      <c r="AH264" s="1687">
        <v>0</v>
      </c>
    </row>
    <row s="2774" customFormat="1" customHeight="1" ht="0.75" hidden="1">
      <c r="A265" s="1836"/>
      <c r="B265" s="1836"/>
      <c r="C265" s="425" t="s">
        <v>1162</v>
      </c>
      <c r="D265" s="2518"/>
      <c r="E265" s="2260"/>
      <c r="F265" s="2439"/>
      <c r="G265" s="456"/>
      <c r="H265" s="1556"/>
      <c r="I265" s="707"/>
      <c r="J265" s="627"/>
      <c r="K265" s="1556"/>
      <c r="L265" s="270"/>
      <c r="M265" s="397"/>
      <c r="N265" s="390"/>
      <c r="O265" s="1680"/>
      <c r="P265" s="1680"/>
      <c r="AH265" s="1687">
        <v>0</v>
      </c>
    </row>
    <row s="2774" customFormat="1" customHeight="1" ht="18.75" hidden="1">
      <c r="A266" s="1836" t="s">
        <v>275</v>
      </c>
      <c r="B266" s="1836" t="s">
        <v>276</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Тариф на подключение (технологическое подключение) к централизованной система водоотведения</v>
      </c>
      <c r="H266" s="1918"/>
      <c r="I266" s="1795"/>
      <c r="J266" s="1829"/>
      <c r="K266" s="1834"/>
      <c r="L266" s="1918" t="s">
        <v>309</v>
      </c>
      <c r="M266" s="397"/>
      <c r="N266" s="390"/>
      <c r="O266" s="1680"/>
      <c r="P266" s="1680"/>
      <c r="AH266" s="1687">
        <v>0</v>
      </c>
    </row>
    <row s="2774" customFormat="1" customHeight="1" ht="18.75" hidden="1">
      <c r="A267" s="1836"/>
      <c r="B267" s="1836"/>
      <c r="C267" s="425" t="s">
        <v>1155</v>
      </c>
      <c r="D267" s="2518"/>
      <c r="E267" s="2260"/>
      <c r="F267" s="2439"/>
      <c r="G267" s="2483"/>
      <c r="H267" s="1556"/>
      <c r="I267" s="707" t="s">
        <v>1154</v>
      </c>
      <c r="J267" s="627"/>
      <c r="K267" s="1556"/>
      <c r="L267" s="270"/>
      <c r="M267" s="397"/>
      <c r="N267" s="390"/>
      <c r="O267" s="1680"/>
      <c r="P267" s="1680"/>
      <c r="AH267" s="1687">
        <v>0</v>
      </c>
    </row>
    <row s="2774" customFormat="1" customHeight="1" ht="1.05">
      <c r="A268" s="1836"/>
      <c r="B268" s="1836"/>
      <c r="C268" s="425" t="s">
        <v>1162</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93</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309</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1155</v>
      </c>
      <c r="D271" s="2518"/>
      <c r="E271" s="2260"/>
      <c r="F271" s="2439"/>
      <c r="G271" s="2483"/>
      <c r="H271" s="1556"/>
      <c r="I271" s="707" t="s">
        <v>1154</v>
      </c>
      <c r="J271" s="627"/>
      <c r="K271" s="1556"/>
      <c r="L271" s="270"/>
      <c r="M271" s="2226"/>
      <c r="N271" s="390"/>
      <c r="O271" s="1680"/>
      <c r="P271" s="1680"/>
      <c r="AH271" s="1687">
        <v>0</v>
      </c>
    </row>
    <row s="2774" customFormat="1" customHeight="1" ht="0.75" hidden="1">
      <c r="A272" s="1836"/>
      <c r="B272" s="1836"/>
      <c r="C272" s="425" t="s">
        <v>1162</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309</v>
      </c>
      <c r="M273" s="2227"/>
      <c r="N273" s="390"/>
      <c r="O273" s="1680"/>
      <c r="P273" s="1680"/>
      <c r="AH273" s="1687">
        <v>0</v>
      </c>
    </row>
    <row s="2774" customFormat="1" customHeight="1" ht="18.75" hidden="1">
      <c r="A274" s="1836"/>
      <c r="B274" s="1836"/>
      <c r="C274" s="425" t="s">
        <v>1155</v>
      </c>
      <c r="D274" s="2518"/>
      <c r="E274" s="2260"/>
      <c r="F274" s="2439"/>
      <c r="G274" s="2483"/>
      <c r="H274" s="1556"/>
      <c r="I274" s="707" t="s">
        <v>1154</v>
      </c>
      <c r="J274" s="627"/>
      <c r="K274" s="1556"/>
      <c r="L274" s="270"/>
      <c r="M274" s="1917"/>
      <c r="N274" s="390"/>
      <c r="O274" s="1680"/>
      <c r="P274" s="1680"/>
      <c r="AH274" s="1687">
        <v>0</v>
      </c>
    </row>
    <row s="2774" customFormat="1" customHeight="1" ht="0.75" hidden="1">
      <c r="A275" s="1836"/>
      <c r="B275" s="1836"/>
      <c r="C275" s="425" t="s">
        <v>1162</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309</v>
      </c>
      <c r="M276" s="397"/>
      <c r="N276" s="390"/>
      <c r="O276" s="1680"/>
      <c r="P276" s="1680"/>
      <c r="AH276" s="1687">
        <v>0</v>
      </c>
    </row>
    <row s="2774" customFormat="1" customHeight="1" ht="18.75" hidden="1">
      <c r="A277" s="1836"/>
      <c r="B277" s="1836"/>
      <c r="C277" s="425" t="s">
        <v>1155</v>
      </c>
      <c r="D277" s="2518"/>
      <c r="E277" s="2260"/>
      <c r="F277" s="2439"/>
      <c r="G277" s="2483"/>
      <c r="H277" s="1556"/>
      <c r="I277" s="707" t="s">
        <v>1154</v>
      </c>
      <c r="J277" s="627"/>
      <c r="K277" s="1556"/>
      <c r="L277" s="270"/>
      <c r="M277" s="397"/>
      <c r="N277" s="390"/>
      <c r="O277" s="1680"/>
      <c r="P277" s="1680"/>
      <c r="AH277" s="1687">
        <v>0</v>
      </c>
    </row>
    <row s="2774" customFormat="1" customHeight="1" ht="0.75" hidden="1">
      <c r="A278" s="1836"/>
      <c r="B278" s="1836"/>
      <c r="C278" s="425" t="s">
        <v>1162</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309</v>
      </c>
      <c r="M279" s="397"/>
      <c r="N279" s="390"/>
      <c r="O279" s="1680"/>
      <c r="P279" s="1680"/>
      <c r="AH279" s="1687">
        <v>0</v>
      </c>
    </row>
    <row s="2774" customFormat="1" customHeight="1" ht="18.75" hidden="1">
      <c r="A280" s="1836"/>
      <c r="B280" s="1836"/>
      <c r="C280" s="425" t="s">
        <v>1155</v>
      </c>
      <c r="D280" s="2518"/>
      <c r="E280" s="2260"/>
      <c r="F280" s="2439"/>
      <c r="G280" s="2483"/>
      <c r="H280" s="1556"/>
      <c r="I280" s="707" t="s">
        <v>1154</v>
      </c>
      <c r="J280" s="627"/>
      <c r="K280" s="1556"/>
      <c r="L280" s="270"/>
      <c r="M280" s="397"/>
      <c r="N280" s="390"/>
      <c r="O280" s="1680"/>
      <c r="P280" s="1680"/>
      <c r="AH280" s="1687">
        <v>0</v>
      </c>
    </row>
    <row s="2774" customFormat="1" customHeight="1" ht="0.75" hidden="1">
      <c r="A281" s="1836"/>
      <c r="B281" s="1836"/>
      <c r="C281" s="425" t="s">
        <v>1162</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309</v>
      </c>
      <c r="M282" s="397"/>
      <c r="N282" s="390"/>
      <c r="O282" s="1680"/>
      <c r="P282" s="1680"/>
      <c r="AH282" s="1687">
        <v>0</v>
      </c>
    </row>
    <row s="2774" customFormat="1" customHeight="1" ht="18.75" hidden="1">
      <c r="A283" s="1836"/>
      <c r="B283" s="1836"/>
      <c r="C283" s="425" t="s">
        <v>1155</v>
      </c>
      <c r="D283" s="2518"/>
      <c r="E283" s="2260"/>
      <c r="F283" s="2439"/>
      <c r="G283" s="2483"/>
      <c r="H283" s="1556"/>
      <c r="I283" s="707" t="s">
        <v>1154</v>
      </c>
      <c r="J283" s="627"/>
      <c r="K283" s="1556"/>
      <c r="L283" s="270"/>
      <c r="M283" s="397"/>
      <c r="N283" s="390"/>
      <c r="O283" s="1680"/>
      <c r="P283" s="1680"/>
      <c r="AH283" s="1687">
        <v>0</v>
      </c>
    </row>
    <row s="2774" customFormat="1" customHeight="1" ht="0.75" hidden="1">
      <c r="A284" s="1836"/>
      <c r="B284" s="1836"/>
      <c r="C284" s="425" t="s">
        <v>1162</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309</v>
      </c>
      <c r="M285" s="397"/>
      <c r="N285" s="390"/>
      <c r="O285" s="1680"/>
      <c r="P285" s="1680"/>
      <c r="AH285" s="1687">
        <v>0</v>
      </c>
    </row>
    <row s="2774" customFormat="1" customHeight="1" ht="18.75" hidden="1">
      <c r="A286" s="1836"/>
      <c r="B286" s="1836"/>
      <c r="C286" s="425" t="s">
        <v>1155</v>
      </c>
      <c r="D286" s="2518"/>
      <c r="E286" s="2260"/>
      <c r="F286" s="2439"/>
      <c r="G286" s="2483"/>
      <c r="H286" s="1556"/>
      <c r="I286" s="707" t="s">
        <v>1154</v>
      </c>
      <c r="J286" s="627"/>
      <c r="K286" s="1556"/>
      <c r="L286" s="270"/>
      <c r="M286" s="397"/>
      <c r="N286" s="390"/>
      <c r="O286" s="1680"/>
      <c r="P286" s="1680"/>
      <c r="AH286" s="1687">
        <v>0</v>
      </c>
    </row>
    <row s="2774" customFormat="1" customHeight="1" ht="0.75" hidden="1">
      <c r="A287" s="1836"/>
      <c r="B287" s="1836"/>
      <c r="C287" s="425" t="s">
        <v>1162</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309</v>
      </c>
      <c r="M288" s="397"/>
      <c r="N288" s="390"/>
      <c r="O288" s="1680"/>
      <c r="P288" s="1680"/>
      <c r="AH288" s="1687">
        <v>0</v>
      </c>
    </row>
    <row s="2774" customFormat="1" customHeight="1" ht="18.75" hidden="1">
      <c r="A289" s="1836"/>
      <c r="B289" s="1836"/>
      <c r="C289" s="425" t="s">
        <v>1155</v>
      </c>
      <c r="D289" s="2518"/>
      <c r="E289" s="2260"/>
      <c r="F289" s="2439"/>
      <c r="G289" s="2483"/>
      <c r="H289" s="1556"/>
      <c r="I289" s="707" t="s">
        <v>1154</v>
      </c>
      <c r="J289" s="627"/>
      <c r="K289" s="1556"/>
      <c r="L289" s="270"/>
      <c r="M289" s="397"/>
      <c r="N289" s="390"/>
      <c r="O289" s="1680"/>
      <c r="P289" s="1680"/>
      <c r="AH289" s="1687">
        <v>0</v>
      </c>
    </row>
    <row s="2774" customFormat="1" customHeight="1" ht="0.75" hidden="1">
      <c r="A290" s="1836"/>
      <c r="B290" s="1836"/>
      <c r="C290" s="425" t="s">
        <v>1162</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309</v>
      </c>
      <c r="M291" s="397"/>
      <c r="N291" s="390"/>
      <c r="O291" s="1680"/>
      <c r="P291" s="1680"/>
      <c r="AH291" s="1687">
        <v>0</v>
      </c>
    </row>
    <row s="2774" customFormat="1" customHeight="1" ht="18.75" hidden="1">
      <c r="A292" s="1836"/>
      <c r="B292" s="1836"/>
      <c r="C292" s="425" t="s">
        <v>1155</v>
      </c>
      <c r="D292" s="2518"/>
      <c r="E292" s="2260"/>
      <c r="F292" s="2439"/>
      <c r="G292" s="2483"/>
      <c r="H292" s="1556"/>
      <c r="I292" s="707" t="s">
        <v>1154</v>
      </c>
      <c r="J292" s="627"/>
      <c r="K292" s="1556"/>
      <c r="L292" s="270"/>
      <c r="M292" s="397"/>
      <c r="N292" s="390"/>
      <c r="O292" s="1680"/>
      <c r="P292" s="1680"/>
      <c r="AH292" s="1687">
        <v>0</v>
      </c>
    </row>
    <row s="2774" customFormat="1" customHeight="1" ht="0.75" hidden="1">
      <c r="A293" s="1836"/>
      <c r="B293" s="1836"/>
      <c r="C293" s="425" t="s">
        <v>1162</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309</v>
      </c>
      <c r="M294" s="397"/>
      <c r="N294" s="390"/>
      <c r="O294" s="1680"/>
      <c r="P294" s="1680"/>
      <c r="AH294" s="1687">
        <v>0</v>
      </c>
    </row>
    <row s="2774" customFormat="1" customHeight="1" ht="18.75" hidden="1">
      <c r="A295" s="1836"/>
      <c r="B295" s="1836"/>
      <c r="C295" s="425" t="s">
        <v>1155</v>
      </c>
      <c r="D295" s="2518"/>
      <c r="E295" s="2260"/>
      <c r="F295" s="2439"/>
      <c r="G295" s="2483"/>
      <c r="H295" s="1556"/>
      <c r="I295" s="707" t="s">
        <v>1154</v>
      </c>
      <c r="J295" s="627"/>
      <c r="K295" s="1556"/>
      <c r="L295" s="270"/>
      <c r="M295" s="397"/>
      <c r="N295" s="390"/>
      <c r="O295" s="1680"/>
      <c r="P295" s="1680"/>
      <c r="AH295" s="1687">
        <v>0</v>
      </c>
    </row>
    <row s="2774" customFormat="1" customHeight="1" ht="0.75" hidden="1">
      <c r="A296" s="1836"/>
      <c r="B296" s="1836"/>
      <c r="C296" s="425" t="s">
        <v>1162</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309</v>
      </c>
      <c r="M297" s="397"/>
      <c r="N297" s="390"/>
      <c r="O297" s="1680"/>
      <c r="P297" s="1680"/>
      <c r="AH297" s="1687">
        <v>0</v>
      </c>
    </row>
    <row s="2774" customFormat="1" customHeight="1" ht="18.75" hidden="1">
      <c r="A298" s="1836"/>
      <c r="B298" s="1836"/>
      <c r="C298" s="425" t="s">
        <v>1155</v>
      </c>
      <c r="D298" s="2518"/>
      <c r="E298" s="2260"/>
      <c r="F298" s="2439"/>
      <c r="G298" s="2483"/>
      <c r="H298" s="1556"/>
      <c r="I298" s="707" t="s">
        <v>1154</v>
      </c>
      <c r="J298" s="627"/>
      <c r="K298" s="1556"/>
      <c r="L298" s="270"/>
      <c r="M298" s="397"/>
      <c r="N298" s="390"/>
      <c r="O298" s="1680"/>
      <c r="P298" s="1680"/>
      <c r="AH298" s="1687">
        <v>0</v>
      </c>
    </row>
    <row s="2774" customFormat="1" customHeight="1" ht="0.75" hidden="1">
      <c r="A299" s="1836"/>
      <c r="B299" s="1836"/>
      <c r="C299" s="425" t="s">
        <v>1162</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309</v>
      </c>
      <c r="M300" s="397"/>
      <c r="N300" s="390"/>
      <c r="O300" s="1680"/>
      <c r="P300" s="1680"/>
      <c r="AH300" s="1687">
        <v>0</v>
      </c>
    </row>
    <row s="2774" customFormat="1" customHeight="1" ht="18.75" hidden="1">
      <c r="A301" s="1836"/>
      <c r="B301" s="1836"/>
      <c r="C301" s="425" t="s">
        <v>1155</v>
      </c>
      <c r="D301" s="2518"/>
      <c r="E301" s="2260"/>
      <c r="F301" s="2439"/>
      <c r="G301" s="2483"/>
      <c r="H301" s="1556"/>
      <c r="I301" s="707" t="s">
        <v>1154</v>
      </c>
      <c r="J301" s="627"/>
      <c r="K301" s="1556"/>
      <c r="L301" s="270"/>
      <c r="M301" s="397"/>
      <c r="N301" s="390"/>
      <c r="O301" s="1680"/>
      <c r="P301" s="1680"/>
      <c r="AH301" s="1687">
        <v>0</v>
      </c>
    </row>
    <row s="2774" customFormat="1" customHeight="1" ht="0.75" hidden="1">
      <c r="A302" s="1836"/>
      <c r="B302" s="1836"/>
      <c r="C302" s="425" t="s">
        <v>1162</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309</v>
      </c>
      <c r="M303" s="397"/>
      <c r="N303" s="390"/>
      <c r="O303" s="1680"/>
      <c r="P303" s="1680"/>
      <c r="AH303" s="1687">
        <v>0</v>
      </c>
    </row>
    <row s="2774" customFormat="1" customHeight="1" ht="18.75" hidden="1">
      <c r="A304" s="1836"/>
      <c r="B304" s="1836"/>
      <c r="C304" s="425" t="s">
        <v>1155</v>
      </c>
      <c r="D304" s="2518"/>
      <c r="E304" s="2260"/>
      <c r="F304" s="2439"/>
      <c r="G304" s="2483"/>
      <c r="H304" s="1556"/>
      <c r="I304" s="707" t="s">
        <v>1154</v>
      </c>
      <c r="J304" s="627"/>
      <c r="K304" s="1556"/>
      <c r="L304" s="270"/>
      <c r="M304" s="397"/>
      <c r="N304" s="390"/>
      <c r="O304" s="1680"/>
      <c r="P304" s="1680"/>
      <c r="AH304" s="1687">
        <v>0</v>
      </c>
    </row>
    <row s="2774" customFormat="1" customHeight="1" ht="0.75" hidden="1">
      <c r="A305" s="1836"/>
      <c r="B305" s="1836"/>
      <c r="C305" s="425" t="s">
        <v>1162</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309</v>
      </c>
      <c r="M306" s="397"/>
      <c r="N306" s="390"/>
      <c r="O306" s="1680"/>
      <c r="P306" s="1680"/>
      <c r="AH306" s="1687">
        <v>0</v>
      </c>
    </row>
    <row s="2774" customFormat="1" customHeight="1" ht="18.75" hidden="1">
      <c r="A307" s="1836"/>
      <c r="B307" s="1836"/>
      <c r="C307" s="425" t="s">
        <v>1155</v>
      </c>
      <c r="D307" s="2518"/>
      <c r="E307" s="2260"/>
      <c r="F307" s="2439"/>
      <c r="G307" s="2483"/>
      <c r="H307" s="1556"/>
      <c r="I307" s="707" t="s">
        <v>1154</v>
      </c>
      <c r="J307" s="627"/>
      <c r="K307" s="1556"/>
      <c r="L307" s="270"/>
      <c r="M307" s="397"/>
      <c r="N307" s="390"/>
      <c r="O307" s="1680"/>
      <c r="P307" s="1680"/>
      <c r="AH307" s="1687">
        <v>0</v>
      </c>
    </row>
    <row s="2774" customFormat="1" customHeight="1" ht="0.75" hidden="1">
      <c r="A308" s="1836"/>
      <c r="B308" s="1836"/>
      <c r="C308" s="425" t="s">
        <v>1162</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309</v>
      </c>
      <c r="M309" s="397"/>
      <c r="N309" s="390"/>
      <c r="O309" s="1680"/>
      <c r="P309" s="1680"/>
      <c r="AH309" s="1687">
        <v>0</v>
      </c>
    </row>
    <row s="2774" customFormat="1" customHeight="1" ht="18.75" hidden="1">
      <c r="A310" s="1836"/>
      <c r="B310" s="1836"/>
      <c r="C310" s="425" t="s">
        <v>1155</v>
      </c>
      <c r="D310" s="2518"/>
      <c r="E310" s="2260"/>
      <c r="F310" s="2439"/>
      <c r="G310" s="2483"/>
      <c r="H310" s="1556"/>
      <c r="I310" s="707" t="s">
        <v>1154</v>
      </c>
      <c r="J310" s="627"/>
      <c r="K310" s="1556"/>
      <c r="L310" s="270"/>
      <c r="M310" s="397"/>
      <c r="N310" s="390"/>
      <c r="O310" s="1680"/>
      <c r="P310" s="1680"/>
      <c r="AH310" s="1687">
        <v>0</v>
      </c>
    </row>
    <row s="2774" customFormat="1" customHeight="1" ht="0.75" hidden="1">
      <c r="A311" s="1836"/>
      <c r="B311" s="1836"/>
      <c r="C311" s="425" t="s">
        <v>1162</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309</v>
      </c>
      <c r="M312" s="397"/>
      <c r="N312" s="390"/>
      <c r="O312" s="1680"/>
      <c r="P312" s="1680"/>
      <c r="AH312" s="1687">
        <v>0</v>
      </c>
    </row>
    <row s="2774" customFormat="1" customHeight="1" ht="18.75" hidden="1">
      <c r="A313" s="1836"/>
      <c r="B313" s="1836"/>
      <c r="C313" s="425" t="s">
        <v>1155</v>
      </c>
      <c r="D313" s="2518"/>
      <c r="E313" s="2260"/>
      <c r="F313" s="2439"/>
      <c r="G313" s="2483"/>
      <c r="H313" s="1556"/>
      <c r="I313" s="707" t="s">
        <v>1154</v>
      </c>
      <c r="J313" s="627"/>
      <c r="K313" s="1556"/>
      <c r="L313" s="270"/>
      <c r="M313" s="397"/>
      <c r="N313" s="390"/>
      <c r="O313" s="1680"/>
      <c r="P313" s="1680"/>
      <c r="AH313" s="1687">
        <v>0</v>
      </c>
    </row>
    <row s="2774" customFormat="1" customHeight="1" ht="0.75" hidden="1">
      <c r="A314" s="1836"/>
      <c r="B314" s="1836"/>
      <c r="C314" s="425" t="s">
        <v>1162</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309</v>
      </c>
      <c r="M315" s="397"/>
      <c r="N315" s="390"/>
      <c r="O315" s="1680"/>
      <c r="P315" s="1680"/>
      <c r="AH315" s="1687">
        <v>0</v>
      </c>
    </row>
    <row s="2774" customFormat="1" customHeight="1" ht="18.75" hidden="1">
      <c r="A316" s="1836"/>
      <c r="B316" s="1836"/>
      <c r="C316" s="425" t="s">
        <v>1155</v>
      </c>
      <c r="D316" s="2518"/>
      <c r="E316" s="2260"/>
      <c r="F316" s="2439"/>
      <c r="G316" s="2483"/>
      <c r="H316" s="1556"/>
      <c r="I316" s="707" t="s">
        <v>1154</v>
      </c>
      <c r="J316" s="627"/>
      <c r="K316" s="1556"/>
      <c r="L316" s="270"/>
      <c r="M316" s="397"/>
      <c r="N316" s="390"/>
      <c r="O316" s="1680"/>
      <c r="P316" s="1680"/>
      <c r="AH316" s="1687">
        <v>0</v>
      </c>
    </row>
    <row s="2774" customFormat="1" customHeight="1" ht="0.75" hidden="1">
      <c r="A317" s="1836"/>
      <c r="B317" s="1836"/>
      <c r="C317" s="425" t="s">
        <v>1162</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309</v>
      </c>
      <c r="M318" s="397"/>
      <c r="N318" s="390"/>
      <c r="O318" s="1680"/>
      <c r="P318" s="1680"/>
      <c r="AH318" s="1687">
        <v>0</v>
      </c>
    </row>
    <row s="2774" customFormat="1" customHeight="1" ht="18.75" hidden="1">
      <c r="A319" s="1836"/>
      <c r="B319" s="1836"/>
      <c r="C319" s="425" t="s">
        <v>1155</v>
      </c>
      <c r="D319" s="2518"/>
      <c r="E319" s="2260"/>
      <c r="F319" s="2439"/>
      <c r="G319" s="2483"/>
      <c r="H319" s="1556"/>
      <c r="I319" s="707" t="s">
        <v>1154</v>
      </c>
      <c r="J319" s="627"/>
      <c r="K319" s="1556"/>
      <c r="L319" s="270"/>
      <c r="M319" s="397"/>
      <c r="N319" s="390"/>
      <c r="O319" s="1680"/>
      <c r="P319" s="1680"/>
      <c r="AH319" s="1687">
        <v>0</v>
      </c>
    </row>
    <row s="2774" customFormat="1" customHeight="1" ht="0.75" hidden="1">
      <c r="A320" s="1836"/>
      <c r="B320" s="1836"/>
      <c r="C320" s="425" t="s">
        <v>1162</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309</v>
      </c>
      <c r="M321" s="397"/>
      <c r="N321" s="390"/>
      <c r="O321" s="1680"/>
      <c r="P321" s="1680"/>
      <c r="AH321" s="1687">
        <v>0</v>
      </c>
    </row>
    <row s="2774" customFormat="1" customHeight="1" ht="18.75" hidden="1">
      <c r="A322" s="1836"/>
      <c r="B322" s="1836"/>
      <c r="C322" s="425" t="s">
        <v>1155</v>
      </c>
      <c r="D322" s="2518"/>
      <c r="E322" s="2260"/>
      <c r="F322" s="2439"/>
      <c r="G322" s="2483"/>
      <c r="H322" s="1556"/>
      <c r="I322" s="707" t="s">
        <v>1154</v>
      </c>
      <c r="J322" s="627"/>
      <c r="K322" s="1556"/>
      <c r="L322" s="270"/>
      <c r="M322" s="397"/>
      <c r="N322" s="390"/>
      <c r="O322" s="1680"/>
      <c r="P322" s="1680"/>
      <c r="AH322" s="1687">
        <v>0</v>
      </c>
    </row>
    <row s="2774" customFormat="1" customHeight="1" ht="0.75" hidden="1">
      <c r="A323" s="1836"/>
      <c r="B323" s="1836"/>
      <c r="C323" s="425" t="s">
        <v>1162</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309</v>
      </c>
      <c r="M324" s="397"/>
      <c r="N324" s="390"/>
      <c r="O324" s="1680"/>
      <c r="P324" s="1680"/>
      <c r="AH324" s="1687">
        <v>0</v>
      </c>
    </row>
    <row s="2774" customFormat="1" customHeight="1" ht="18.75" hidden="1">
      <c r="A325" s="1836"/>
      <c r="B325" s="1836"/>
      <c r="C325" s="425" t="s">
        <v>1155</v>
      </c>
      <c r="D325" s="2518"/>
      <c r="E325" s="2260"/>
      <c r="F325" s="2439"/>
      <c r="G325" s="2483"/>
      <c r="H325" s="1556"/>
      <c r="I325" s="707" t="s">
        <v>1154</v>
      </c>
      <c r="J325" s="627"/>
      <c r="K325" s="1556"/>
      <c r="L325" s="270"/>
      <c r="M325" s="397"/>
      <c r="N325" s="390"/>
      <c r="O325" s="1680"/>
      <c r="P325" s="1680"/>
      <c r="AH325" s="1687">
        <v>0</v>
      </c>
    </row>
    <row s="2774" customFormat="1" customHeight="1" ht="0.75" hidden="1">
      <c r="A326" s="1836"/>
      <c r="B326" s="1836"/>
      <c r="C326" s="425" t="s">
        <v>1162</v>
      </c>
      <c r="D326" s="2518"/>
      <c r="E326" s="2260"/>
      <c r="F326" s="2439"/>
      <c r="G326" s="456"/>
      <c r="H326" s="1556"/>
      <c r="I326" s="707"/>
      <c r="J326" s="627"/>
      <c r="K326" s="1556"/>
      <c r="L326" s="270"/>
      <c r="M326" s="397"/>
      <c r="N326" s="390"/>
      <c r="O326" s="1680"/>
      <c r="P326" s="1680"/>
      <c r="AH326" s="1687">
        <v>0</v>
      </c>
    </row>
    <row s="2774" customFormat="1" customHeight="1" ht="18.75" hidden="1">
      <c r="A327" s="1836" t="s">
        <v>275</v>
      </c>
      <c r="B327" s="1836" t="s">
        <v>276</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Тариф на подключение (технологическое подключение) к централизованной система водоотведения</v>
      </c>
      <c r="H327" s="1918"/>
      <c r="I327" s="1795"/>
      <c r="J327" s="1829"/>
      <c r="K327" s="1834"/>
      <c r="L327" s="1918" t="s">
        <v>309</v>
      </c>
      <c r="M327" s="397"/>
      <c r="N327" s="390"/>
      <c r="O327" s="1680"/>
      <c r="P327" s="1680"/>
      <c r="AH327" s="1687">
        <v>0</v>
      </c>
    </row>
    <row s="2774" customFormat="1" customHeight="1" ht="18.75" hidden="1">
      <c r="A328" s="1836"/>
      <c r="B328" s="1836"/>
      <c r="C328" s="425" t="s">
        <v>1155</v>
      </c>
      <c r="D328" s="2518"/>
      <c r="E328" s="2260"/>
      <c r="F328" s="2439"/>
      <c r="G328" s="2483"/>
      <c r="H328" s="1556"/>
      <c r="I328" s="707" t="s">
        <v>1154</v>
      </c>
      <c r="J328" s="627"/>
      <c r="K328" s="1556"/>
      <c r="L328" s="270"/>
      <c r="M328" s="397"/>
      <c r="N328" s="390"/>
      <c r="O328" s="1680"/>
      <c r="P328" s="1680"/>
      <c r="AH328" s="1687">
        <v>0</v>
      </c>
    </row>
    <row s="2774" customFormat="1" customHeight="1" ht="1.05">
      <c r="A329" s="1836"/>
      <c r="B329" s="1836"/>
      <c r="C329" s="425" t="s">
        <v>1162</v>
      </c>
      <c r="D329" s="2518"/>
      <c r="E329" s="2260"/>
      <c r="F329" s="2439"/>
      <c r="G329" s="456"/>
      <c r="H329" s="1556"/>
      <c r="I329" s="707"/>
      <c r="J329" s="627"/>
      <c r="K329" s="1556"/>
      <c r="L329" s="270"/>
      <c r="M329" s="397"/>
      <c r="N329" s="390"/>
      <c r="O329" s="1680"/>
      <c r="P329" s="1680"/>
      <c r="AH329" s="1687">
        <v>1</v>
      </c>
    </row>
    <row s="4586"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83</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02F9E-D6D3-C23F-15B2-AB10F07241BD}"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3" width="9.140625" hidden="1" customWidth="1"/>
    <col min="2" max="2" style="2849" width="9.140625" hidden="1" customWidth="1"/>
    <col min="3" max="3" style="3640"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9"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532</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Муниципальное унитарное предприятие "Невельские коммунальные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303</v>
      </c>
      <c r="E8" s="2265"/>
      <c r="F8" s="2265"/>
      <c r="G8" s="2265"/>
      <c r="H8" s="2445" t="s">
        <v>304</v>
      </c>
      <c r="R8" s="430">
        <v>14</v>
      </c>
    </row>
    <row customHeight="1" ht="24">
      <c r="C9" s="432"/>
      <c r="D9" s="442" t="s">
        <v>89</v>
      </c>
      <c r="E9" s="164" t="s">
        <v>305</v>
      </c>
      <c r="F9" s="164" t="s">
        <v>306</v>
      </c>
      <c r="G9" s="164" t="s">
        <v>393</v>
      </c>
      <c r="H9" s="2445"/>
      <c r="R9" s="430">
        <v>23</v>
      </c>
    </row>
    <row customHeight="1" ht="14.699999999999998">
      <c r="A10" s="399"/>
      <c r="C10" s="432"/>
      <c r="D10" s="203" t="s">
        <v>110</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313"/>
      <c r="G10" s="269"/>
      <c r="H10" s="2225" t="s">
        <v>1163</v>
      </c>
      <c r="R10" s="430">
        <v>14</v>
      </c>
    </row>
    <row customHeight="1" ht="14.699999999999998">
      <c r="A11" s="399"/>
      <c r="C11" s="432"/>
      <c r="D11" s="203" t="s">
        <v>111</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313"/>
      <c r="G11" s="269"/>
      <c r="H11" s="2226"/>
      <c r="R11" s="430">
        <v>14</v>
      </c>
    </row>
    <row customHeight="1" ht="14.699999999999998">
      <c r="A12" s="158"/>
      <c r="C12" s="443"/>
      <c r="D12" s="203" t="s">
        <v>91</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92</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325</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83</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179565-4994-5CCB-A804-E114B14DDFC8}"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37"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9" width="50.00390625" customWidth="1"/>
    <col min="12" max="20" style="2774" width="10.00390625" customWidth="1"/>
    <col min="21" max="21" style="4276" width="10.00390625" customWidth="1"/>
    <col min="22" max="22" style="2774" width="10.57421875" hidden="1"/>
  </cols>
  <sheetData>
    <row s="2849"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9" customFormat="1" customHeight="1" ht="15" hidden="1">
      <c r="C3" s="728"/>
      <c r="U3" s="476"/>
      <c r="V3" s="473">
        <v>0</v>
      </c>
    </row>
    <row customHeight="1" ht="15.75">
      <c r="C4" s="232"/>
      <c r="D4" s="565"/>
      <c r="E4" s="565"/>
      <c r="F4" s="565"/>
      <c r="G4" s="565"/>
      <c r="H4" s="565"/>
      <c r="I4" s="565"/>
      <c r="J4" s="565"/>
      <c r="V4" s="561">
        <v>15</v>
      </c>
    </row>
    <row customHeight="1" ht="66">
      <c r="C5" s="232"/>
      <c r="D5" s="2293" t="s">
        <v>1164</v>
      </c>
      <c r="E5" s="2293"/>
      <c r="F5" s="2293"/>
      <c r="G5" s="2293"/>
      <c r="H5" s="2293"/>
      <c r="I5" s="2293"/>
      <c r="J5" s="2293"/>
      <c r="V5" s="561">
        <v>63</v>
      </c>
    </row>
    <row customHeight="1" ht="15.75">
      <c r="C6" s="232"/>
      <c r="D6" s="2232" t="str">
        <f>IF(org=0,"Не определено",org)</f>
        <v>Муниципальное унитарное предприятие "Невельские коммунальные сети"</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117</v>
      </c>
      <c r="J8" s="808"/>
      <c r="K8" s="473"/>
      <c r="U8" s="731"/>
      <c r="V8" s="814">
        <v>1</v>
      </c>
    </row>
    <row customHeight="1" ht="15.75">
      <c r="C9" s="232"/>
      <c r="D9" s="767"/>
      <c r="E9" s="2423" t="s">
        <v>106</v>
      </c>
      <c r="F9" s="2424"/>
      <c r="G9" s="2451" t="str">
        <f>IF(G8="","",INDEX(DIFFERENTIATION_UNMERGE_VD,MATCH(G8,DIFFERENTIATION_ID_DIFF,0)))</f>
        <v/>
      </c>
      <c r="H9" s="2452"/>
      <c r="I9" s="2451">
        <f>IF(I8="","",INDEX(DIFFERENTIATION_UNMERGE_VD,MATCH(I8,DIFFERENTIATION_ID_DIFF,0)))</f>
        <v>0</v>
      </c>
      <c r="J9" s="2452"/>
      <c r="K9" s="2231" t="s">
        <v>304</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303</v>
      </c>
      <c r="E12" s="2426"/>
      <c r="F12" s="2426"/>
      <c r="G12" s="943"/>
      <c r="H12" s="943"/>
      <c r="I12" s="943"/>
      <c r="J12" s="943"/>
      <c r="K12" s="2255"/>
      <c r="U12" s="731"/>
      <c r="V12" s="814">
        <v>15</v>
      </c>
    </row>
    <row customHeight="1" ht="35.699999999999996">
      <c r="C13" s="232"/>
      <c r="D13" s="861" t="s">
        <v>89</v>
      </c>
      <c r="E13" s="863" t="s">
        <v>305</v>
      </c>
      <c r="F13" s="863" t="s">
        <v>570</v>
      </c>
      <c r="G13" s="864" t="s">
        <v>306</v>
      </c>
      <c r="H13" s="863" t="s">
        <v>393</v>
      </c>
      <c r="I13" s="864" t="s">
        <v>306</v>
      </c>
      <c r="J13" s="863" t="s">
        <v>393</v>
      </c>
      <c r="K13" s="2288"/>
      <c r="V13" s="561">
        <v>34</v>
      </c>
    </row>
    <row customHeight="1" ht="15" hidden="1">
      <c r="C14" s="232"/>
      <c r="D14" s="649" t="s">
        <v>110</v>
      </c>
      <c r="E14" s="649" t="s">
        <v>111</v>
      </c>
      <c r="F14" s="649" t="s">
        <v>91</v>
      </c>
      <c r="G14" s="715" t="str">
        <f>G1&amp;".1"</f>
        <v>4.1</v>
      </c>
      <c r="H14" s="715"/>
      <c r="I14" s="715" t="str">
        <f>I1&amp;".1"</f>
        <v>4.1</v>
      </c>
      <c r="J14" s="715"/>
      <c r="K14" s="345"/>
      <c r="V14" s="561">
        <v>0</v>
      </c>
    </row>
    <row customHeight="1" ht="22.5" hidden="1">
      <c r="A15" s="561"/>
      <c r="C15" s="582"/>
      <c r="D15" s="577">
        <v>1</v>
      </c>
      <c r="E15" s="733" t="s">
        <v>812</v>
      </c>
      <c r="F15" s="577" t="s">
        <v>813</v>
      </c>
      <c r="G15" s="734"/>
      <c r="H15" s="734"/>
      <c r="I15" s="734"/>
      <c r="J15" s="734"/>
      <c r="K15" s="345" t="s">
        <v>814</v>
      </c>
      <c r="V15" s="561">
        <v>0</v>
      </c>
    </row>
    <row customHeight="1" ht="22.5" hidden="1">
      <c r="A16" s="561"/>
      <c r="C16" s="582"/>
      <c r="D16" s="577">
        <v>2</v>
      </c>
      <c r="E16" s="335" t="s">
        <v>815</v>
      </c>
      <c r="F16" s="577" t="s">
        <v>816</v>
      </c>
      <c r="G16" s="734"/>
      <c r="H16" s="734"/>
      <c r="I16" s="734"/>
      <c r="J16" s="734"/>
      <c r="K16" s="345" t="s">
        <v>817</v>
      </c>
      <c r="V16" s="561">
        <v>0</v>
      </c>
    </row>
    <row customHeight="1" ht="123.75" hidden="1">
      <c r="A17" s="561"/>
      <c r="C17" s="582"/>
      <c r="D17" s="577">
        <v>3</v>
      </c>
      <c r="E17" s="335" t="s">
        <v>1165</v>
      </c>
      <c r="F17" s="577" t="s">
        <v>309</v>
      </c>
      <c r="G17" s="734"/>
      <c r="H17" s="734"/>
      <c r="I17" s="734"/>
      <c r="J17" s="734"/>
      <c r="K17" s="345" t="s">
        <v>1166</v>
      </c>
      <c r="V17" s="561">
        <v>0</v>
      </c>
    </row>
    <row customHeight="1" ht="48.29999999999999">
      <c r="A18" s="561"/>
      <c r="C18" s="582"/>
      <c r="D18" s="577">
        <v>3</v>
      </c>
      <c r="E18" s="335" t="s">
        <v>818</v>
      </c>
      <c r="F18" s="577" t="s">
        <v>309</v>
      </c>
      <c r="G18" s="865" t="s">
        <v>309</v>
      </c>
      <c r="H18" s="866" t="s">
        <v>309</v>
      </c>
      <c r="I18" s="577" t="s">
        <v>309</v>
      </c>
      <c r="J18" s="634" t="s">
        <v>309</v>
      </c>
      <c r="K18" s="345" t="s">
        <v>1167</v>
      </c>
      <c r="V18" s="561">
        <v>46</v>
      </c>
    </row>
    <row customHeight="1" ht="35.699999999999996">
      <c r="A19" s="561"/>
      <c r="C19" s="582"/>
      <c r="D19" s="595" t="s">
        <v>327</v>
      </c>
      <c r="E19" s="615" t="s">
        <v>820</v>
      </c>
      <c r="F19" s="577" t="s">
        <v>821</v>
      </c>
      <c r="G19" s="873"/>
      <c r="H19" s="162"/>
      <c r="I19" s="873"/>
      <c r="J19" s="874"/>
      <c r="K19" s="735"/>
      <c r="V19" s="561">
        <v>34</v>
      </c>
    </row>
    <row customHeight="1" ht="35.699999999999996">
      <c r="A20" s="561"/>
      <c r="C20" s="582"/>
      <c r="D20" s="1946" t="s">
        <v>335</v>
      </c>
      <c r="E20" s="615" t="s">
        <v>822</v>
      </c>
      <c r="F20" s="577" t="s">
        <v>823</v>
      </c>
      <c r="G20" s="873"/>
      <c r="H20" s="162"/>
      <c r="I20" s="873"/>
      <c r="J20" s="162"/>
      <c r="K20" s="735"/>
      <c r="V20" s="561">
        <v>34</v>
      </c>
    </row>
    <row customHeight="1" ht="48.29999999999999">
      <c r="A21" s="561"/>
      <c r="C21" s="582"/>
      <c r="D21" s="1946" t="s">
        <v>337</v>
      </c>
      <c r="E21" s="615" t="s">
        <v>824</v>
      </c>
      <c r="F21" s="577" t="s">
        <v>575</v>
      </c>
      <c r="G21" s="736"/>
      <c r="H21" s="162"/>
      <c r="I21" s="736"/>
      <c r="J21" s="162"/>
      <c r="K21" s="735"/>
      <c r="V21" s="561">
        <v>46</v>
      </c>
    </row>
    <row customHeight="1" ht="67.5" hidden="1">
      <c r="A22" s="561"/>
      <c r="C22" s="582"/>
      <c r="D22" s="577">
        <v>5</v>
      </c>
      <c r="E22" s="335" t="s">
        <v>1168</v>
      </c>
      <c r="F22" s="577" t="s">
        <v>562</v>
      </c>
      <c r="G22" s="737"/>
      <c r="H22" s="738"/>
      <c r="I22" s="737"/>
      <c r="J22" s="738"/>
      <c r="K22" s="345" t="s">
        <v>1169</v>
      </c>
      <c r="V22" s="561">
        <v>0</v>
      </c>
    </row>
    <row customHeight="1" ht="33.75" hidden="1">
      <c r="C23" s="507"/>
      <c r="D23" s="577">
        <v>6</v>
      </c>
      <c r="E23" s="335" t="s">
        <v>1170</v>
      </c>
      <c r="F23" s="577" t="s">
        <v>1171</v>
      </c>
      <c r="G23" s="737"/>
      <c r="H23" s="737"/>
      <c r="I23" s="737"/>
      <c r="J23" s="737"/>
      <c r="K23" s="345" t="s">
        <v>1172</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83</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1998D4-8D27-180F-63F7-D942479EDFD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502" width="32.57421875" customWidth="1"/>
    <col min="2" max="2" style="2910" width="11.00390625" customWidth="1"/>
    <col min="3" max="3" style="2910" width="9.140625"/>
    <col min="4" max="4" style="2910" width="26.57421875" customWidth="1"/>
    <col min="5" max="5" style="4586" width="36.8515625" customWidth="1"/>
    <col min="6" max="6" style="4586" width="23.57421875" customWidth="1"/>
    <col min="7" max="7" style="4586" width="31.421875" customWidth="1"/>
    <col min="8" max="8" style="4586" width="40.8515625" customWidth="1"/>
    <col min="9" max="9" style="4586" width="14.57421875" customWidth="1"/>
    <col min="10" max="10" style="4586" width="26.8515625" customWidth="1"/>
    <col min="11" max="11" style="4586" width="50.00390625" customWidth="1"/>
    <col min="12" max="12" style="4586" width="52.421875" customWidth="1"/>
    <col min="13" max="13" style="4586" width="10.7109375" customWidth="1"/>
    <col min="14" max="14" style="4586" width="55.140625" customWidth="1"/>
    <col min="15" max="15" style="4586" width="31.8515625" customWidth="1"/>
    <col min="16" max="16" style="4586" width="23.8515625" customWidth="1"/>
    <col min="17" max="17" style="4586" width="46.57421875" customWidth="1"/>
    <col min="18" max="18" style="4586" width="24.00390625" customWidth="1"/>
    <col min="19" max="19" style="4586" width="20.57421875" customWidth="1"/>
    <col min="20" max="20" style="4586" width="22.00390625" customWidth="1"/>
    <col min="21" max="22" style="4586" width="26.421875" customWidth="1"/>
    <col min="23" max="23" style="4586" width="8.28125" hidden="1" customWidth="1"/>
    <col min="24" max="24" style="4586" width="59.7109375" customWidth="1"/>
    <col min="25" max="25" style="4586" width="49.140625" customWidth="1"/>
    <col min="26" max="26" style="4586" width="11.140625" customWidth="1"/>
    <col min="27" max="30" style="4586" width="29.00390625" customWidth="1"/>
    <col min="31" max="31" style="4586" width="9.140625"/>
    <col min="32" max="32" style="4586" width="34.7109375" customWidth="1"/>
    <col min="33" max="33" style="4586" width="9.140625"/>
    <col min="34" max="35" style="4586" width="34.421875" customWidth="1"/>
    <col min="36" max="36" style="4586" width="9.140625"/>
    <col min="37" max="37" style="4586" width="24.57421875" customWidth="1"/>
    <col min="38" max="38" style="4586" width="9.140625"/>
    <col min="39" max="39" style="4586" width="26.140625" customWidth="1"/>
    <col min="40" max="40" style="4586" width="1.7109375" customWidth="1"/>
    <col min="41" max="41" style="4586" width="9.140625"/>
    <col min="42" max="43" style="4586" width="47.8515625" customWidth="1"/>
    <col min="44" max="44" style="4586" width="1.7109375" customWidth="1"/>
    <col min="45" max="45" style="4586" width="21.421875" customWidth="1"/>
    <col min="46" max="46" style="4586" width="1.7109375" customWidth="1"/>
    <col min="47" max="47" style="4586" width="31.28125" customWidth="1"/>
    <col min="48" max="48" style="4586" width="1.7109375" customWidth="1"/>
    <col min="49" max="50" style="4586" width="9.140625"/>
    <col min="51" max="51" style="4586" width="3.7109375" customWidth="1"/>
    <col min="52" max="52" style="4586" width="60.8515625" customWidth="1"/>
    <col min="53" max="53" style="4586" width="49.28125" customWidth="1"/>
    <col min="54" max="54" style="4586" width="35.140625" customWidth="1"/>
    <col min="55" max="55" style="4586" width="9.140625"/>
    <col min="56" max="56" style="4586" width="1.7109375" customWidth="1"/>
    <col min="57" max="57" style="4740" width="12.57421875" customWidth="1"/>
    <col min="58" max="58" style="4740" width="14.28125" customWidth="1"/>
    <col min="59" max="59" style="4586" width="30.7109375" customWidth="1"/>
    <col min="60" max="60" style="4741" width="40.7109375" customWidth="1"/>
    <col min="61" max="61" style="4741" width="15.00390625" customWidth="1"/>
    <col min="62" max="62" style="4741" width="40.7109375" customWidth="1"/>
    <col min="63" max="63" style="4741" width="2.7109375" customWidth="1"/>
    <col min="64" max="64" style="4741" width="44.7109375" customWidth="1"/>
    <col min="65" max="65" style="4741" width="2.7109375" customWidth="1"/>
    <col min="66" max="66" style="4741" width="40.7109375" customWidth="1"/>
    <col min="67" max="68" style="4586" width="9.140625"/>
    <col min="69" max="69" style="4586" width="18.140625" customWidth="1"/>
    <col min="70" max="70" style="4586" width="57.8515625" customWidth="1"/>
    <col min="71" max="71" style="4586" width="1.7109375" customWidth="1"/>
    <col min="72" max="72" style="4586" width="22.57421875" customWidth="1"/>
    <col min="73" max="73" style="4586" width="57.8515625" customWidth="1"/>
    <col min="74" max="74" style="4586" width="1.7109375" customWidth="1"/>
    <col min="75" max="75" style="4586" width="22.57421875" customWidth="1"/>
    <col min="76" max="76" style="4586" width="57.8515625" customWidth="1"/>
    <col min="77" max="77" style="4586" width="1.7109375" customWidth="1"/>
    <col min="78" max="78" style="4586" width="22.57421875" customWidth="1"/>
    <col min="79" max="79" style="4586" width="57.8515625" customWidth="1"/>
    <col min="80" max="81" style="4586" width="9.140625"/>
    <col min="82" max="82" style="4586" width="49.57421875" customWidth="1"/>
  </cols>
  <sheetData>
    <row s="4644" customFormat="1" customHeight="1" ht="11.25">
      <c r="A1" s="1123" t="s">
        <v>1173</v>
      </c>
      <c r="B1" s="1123" t="s">
        <v>1174</v>
      </c>
      <c r="C1" s="1123" t="s">
        <v>1175</v>
      </c>
      <c r="D1" s="1123" t="s">
        <v>1176</v>
      </c>
      <c r="E1" s="1123" t="s">
        <v>1177</v>
      </c>
      <c r="F1" s="1123" t="s">
        <v>1178</v>
      </c>
      <c r="G1" s="1123" t="s">
        <v>1179</v>
      </c>
      <c r="H1" s="1123" t="s">
        <v>1180</v>
      </c>
      <c r="I1" s="1123" t="s">
        <v>1181</v>
      </c>
      <c r="J1" s="1123" t="s">
        <v>1182</v>
      </c>
      <c r="K1" s="1123" t="s">
        <v>1183</v>
      </c>
      <c r="L1" s="1123" t="s">
        <v>1184</v>
      </c>
      <c r="M1" s="1123"/>
      <c r="N1" s="1123" t="s">
        <v>1185</v>
      </c>
      <c r="O1" s="1123" t="s">
        <v>1186</v>
      </c>
      <c r="P1" s="1123" t="s">
        <v>1187</v>
      </c>
      <c r="Q1" s="1123" t="s">
        <v>1188</v>
      </c>
      <c r="R1" s="1123" t="s">
        <v>1189</v>
      </c>
      <c r="S1" s="1123" t="s">
        <v>1190</v>
      </c>
      <c r="T1" s="1123" t="s">
        <v>1191</v>
      </c>
      <c r="U1" s="1123" t="s">
        <v>1192</v>
      </c>
      <c r="V1" s="1123"/>
      <c r="W1" s="853" t="s">
        <v>1193</v>
      </c>
      <c r="X1" s="1123" t="s">
        <v>1194</v>
      </c>
      <c r="Y1" s="1123" t="s">
        <v>1195</v>
      </c>
      <c r="Z1" s="1123"/>
      <c r="AA1" s="1123" t="s">
        <v>1196</v>
      </c>
      <c r="AB1" s="1123"/>
      <c r="AC1" s="1123" t="s">
        <v>1197</v>
      </c>
      <c r="AD1" s="1123"/>
      <c r="AF1" s="1123" t="s">
        <v>1198</v>
      </c>
      <c r="AH1" s="1123" t="s">
        <v>1199</v>
      </c>
      <c r="AI1" s="1123" t="s">
        <v>1200</v>
      </c>
      <c r="AK1" s="1123" t="s">
        <v>1201</v>
      </c>
      <c r="AM1" s="1123" t="s">
        <v>1202</v>
      </c>
      <c r="AP1" s="1123" t="s">
        <v>1203</v>
      </c>
      <c r="AQ1" s="1123" t="s">
        <v>1204</v>
      </c>
      <c r="AS1" s="1123" t="s">
        <v>1205</v>
      </c>
      <c r="AU1" s="1123" t="s">
        <v>1206</v>
      </c>
      <c r="AW1" s="1123" t="s">
        <v>1207</v>
      </c>
      <c r="AX1" s="1123" t="s">
        <v>1208</v>
      </c>
      <c r="AZ1" s="1208" t="s">
        <v>1209</v>
      </c>
      <c r="BB1" s="1123" t="s">
        <v>1210</v>
      </c>
      <c r="BC1" s="1123"/>
      <c r="BE1" s="1123" t="s">
        <v>1211</v>
      </c>
      <c r="BF1" s="1123" t="s">
        <v>1212</v>
      </c>
      <c r="BH1" s="1125" t="s">
        <v>811</v>
      </c>
      <c r="BI1" s="1126"/>
      <c r="BJ1" s="1127" t="s">
        <v>1213</v>
      </c>
      <c r="BK1" s="1126"/>
      <c r="BL1" s="1128" t="s">
        <v>910</v>
      </c>
      <c r="BM1" s="1126"/>
      <c r="BN1" s="1129" t="s">
        <v>1214</v>
      </c>
      <c r="BS1" s="1483"/>
    </row>
    <row customHeight="1" ht="11.25">
      <c r="A2" s="1130" t="s">
        <v>1215</v>
      </c>
      <c r="B2" s="1131">
        <v>2000</v>
      </c>
      <c r="C2" s="1131">
        <v>2022</v>
      </c>
      <c r="D2" s="1131" t="s">
        <v>62</v>
      </c>
      <c r="E2" s="1132" t="s">
        <v>1216</v>
      </c>
      <c r="F2" s="1132" t="s">
        <v>1217</v>
      </c>
      <c r="G2" s="1132" t="s">
        <v>1218</v>
      </c>
      <c r="H2" s="1133" t="s">
        <v>56</v>
      </c>
      <c r="I2" s="1132" t="s">
        <v>110</v>
      </c>
      <c r="J2" s="1132" t="s">
        <v>1219</v>
      </c>
      <c r="K2" s="1134" t="s">
        <v>1220</v>
      </c>
      <c r="L2" s="1135"/>
      <c r="M2" s="1134">
        <v>1</v>
      </c>
      <c r="N2" s="1218" t="s">
        <v>1221</v>
      </c>
      <c r="O2" s="1133" t="s">
        <v>1222</v>
      </c>
      <c r="P2" s="1136" t="s">
        <v>37</v>
      </c>
      <c r="Q2" s="1137" t="s">
        <v>1223</v>
      </c>
      <c r="R2" s="199" t="s">
        <v>1224</v>
      </c>
      <c r="S2" s="199" t="s">
        <v>1225</v>
      </c>
      <c r="T2" s="1138" t="s">
        <v>1226</v>
      </c>
      <c r="U2" s="1135" t="s">
        <v>1227</v>
      </c>
      <c r="V2" s="1139">
        <v>1</v>
      </c>
      <c r="W2" s="1140"/>
      <c r="X2" s="1140" t="s">
        <v>1228</v>
      </c>
      <c r="Y2" s="1131" t="s">
        <v>1229</v>
      </c>
      <c r="Z2" s="1141"/>
      <c r="AA2" s="1131" t="s">
        <v>1230</v>
      </c>
      <c r="AB2" s="1142" t="s">
        <v>1230</v>
      </c>
      <c r="AC2" s="1131" t="s">
        <v>1231</v>
      </c>
      <c r="AD2" s="1142" t="s">
        <v>1231</v>
      </c>
      <c r="AF2" s="1133" t="s">
        <v>1227</v>
      </c>
      <c r="AH2" s="1132" t="s">
        <v>1232</v>
      </c>
      <c r="AI2" s="1132" t="s">
        <v>1232</v>
      </c>
      <c r="AK2" s="1132" t="s">
        <v>1233</v>
      </c>
      <c r="AM2" s="1132" t="s">
        <v>1234</v>
      </c>
      <c r="AP2" s="1143" t="s">
        <v>1228</v>
      </c>
      <c r="AQ2" s="1144" t="s">
        <v>1228</v>
      </c>
      <c r="AS2" s="1131" t="s">
        <v>1235</v>
      </c>
      <c r="AU2" s="1176" t="s">
        <v>1236</v>
      </c>
      <c r="AW2" s="1176" t="s">
        <v>1237</v>
      </c>
      <c r="AX2" s="1176" t="s">
        <v>1237</v>
      </c>
      <c r="AZ2" s="1176" t="s">
        <v>1238</v>
      </c>
      <c r="BB2" s="1176" t="s">
        <v>1239</v>
      </c>
      <c r="BC2" s="1176" t="s">
        <v>1240</v>
      </c>
      <c r="BE2" s="1176">
        <v>2000</v>
      </c>
      <c r="BF2" s="1176" t="s">
        <v>1241</v>
      </c>
    </row>
    <row customHeight="1" ht="11.25">
      <c r="A3" s="1130" t="s">
        <v>1242</v>
      </c>
      <c r="B3" s="1131">
        <v>2001</v>
      </c>
      <c r="C3" s="1131">
        <v>2023</v>
      </c>
      <c r="D3" s="1131" t="s">
        <v>19</v>
      </c>
      <c r="E3" s="1132" t="s">
        <v>1243</v>
      </c>
      <c r="F3" s="1132" t="s">
        <v>1244</v>
      </c>
      <c r="G3" s="1132" t="s">
        <v>1245</v>
      </c>
      <c r="H3" s="1133" t="s">
        <v>1246</v>
      </c>
      <c r="I3" s="1132" t="s">
        <v>111</v>
      </c>
      <c r="J3" s="1132" t="s">
        <v>560</v>
      </c>
      <c r="K3" s="1134" t="s">
        <v>1247</v>
      </c>
      <c r="L3" s="1135">
        <f>_xlfn.IFERROR(MATCH(K3,OFFER_METHOD,0),0)</f>
        <v>0</v>
      </c>
      <c r="M3" s="1134">
        <v>2</v>
      </c>
      <c r="N3" s="1218" t="s">
        <v>1248</v>
      </c>
      <c r="O3" s="1133" t="s">
        <v>1249</v>
      </c>
      <c r="P3" s="1136" t="s">
        <v>1250</v>
      </c>
      <c r="Q3" s="1137" t="s">
        <v>1251</v>
      </c>
      <c r="R3" s="199" t="s">
        <v>1252</v>
      </c>
      <c r="S3" s="199" t="s">
        <v>1253</v>
      </c>
      <c r="T3" s="1138" t="s">
        <v>1254</v>
      </c>
      <c r="U3" s="1135" t="s">
        <v>1255</v>
      </c>
      <c r="V3" s="1139">
        <v>2</v>
      </c>
      <c r="W3" s="1140"/>
      <c r="X3" s="1140" t="s">
        <v>1256</v>
      </c>
      <c r="Y3" s="1131" t="s">
        <v>1229</v>
      </c>
      <c r="Z3" s="1141"/>
      <c r="AA3" s="1131" t="s">
        <v>1257</v>
      </c>
      <c r="AB3" s="1142" t="s">
        <v>1257</v>
      </c>
      <c r="AC3" s="1131" t="s">
        <v>1258</v>
      </c>
      <c r="AD3" s="1142" t="s">
        <v>1258</v>
      </c>
      <c r="AF3" s="1133" t="s">
        <v>1255</v>
      </c>
      <c r="AH3" s="1132" t="s">
        <v>1259</v>
      </c>
      <c r="AI3" s="1132" t="s">
        <v>1260</v>
      </c>
      <c r="AK3" s="1132" t="s">
        <v>1261</v>
      </c>
      <c r="AM3" s="1132" t="s">
        <v>1262</v>
      </c>
      <c r="AP3" s="1143" t="s">
        <v>1263</v>
      </c>
      <c r="AQ3" s="1144" t="s">
        <v>1263</v>
      </c>
      <c r="AS3" s="1131" t="s">
        <v>1264</v>
      </c>
      <c r="AU3" s="1176" t="s">
        <v>1265</v>
      </c>
      <c r="AW3" s="1176" t="s">
        <v>1266</v>
      </c>
      <c r="AX3" s="1176" t="s">
        <v>1266</v>
      </c>
      <c r="AZ3" s="1176" t="s">
        <v>1267</v>
      </c>
      <c r="BB3" s="1176" t="s">
        <v>1268</v>
      </c>
      <c r="BC3" s="1176" t="s">
        <v>1240</v>
      </c>
      <c r="BE3" s="1176">
        <v>2001</v>
      </c>
      <c r="BF3" s="1176" t="s">
        <v>1269</v>
      </c>
      <c r="BH3" s="1123" t="s">
        <v>1270</v>
      </c>
      <c r="BJ3" s="1123" t="s">
        <v>1271</v>
      </c>
      <c r="BL3" s="1123" t="s">
        <v>1272</v>
      </c>
      <c r="BN3" s="1123" t="s">
        <v>1273</v>
      </c>
      <c r="BR3" s="1123" t="s">
        <v>1274</v>
      </c>
      <c r="BS3" s="1484"/>
      <c r="BT3" s="1126"/>
      <c r="BU3" s="1123" t="s">
        <v>1275</v>
      </c>
      <c r="BV3" s="1126"/>
      <c r="BW3" s="1746"/>
      <c r="BX3" s="1748" t="s">
        <v>1276</v>
      </c>
      <c r="CA3" s="1123" t="s">
        <v>1277</v>
      </c>
    </row>
    <row customHeight="1" ht="11.25">
      <c r="A4" s="1130" t="s">
        <v>1278</v>
      </c>
      <c r="B4" s="1131">
        <v>2002</v>
      </c>
      <c r="C4" s="1131">
        <v>2024</v>
      </c>
      <c r="E4" s="1132" t="s">
        <v>1279</v>
      </c>
      <c r="F4" s="1132" t="s">
        <v>1280</v>
      </c>
      <c r="H4" s="1133" t="s">
        <v>1281</v>
      </c>
      <c r="I4" s="1132" t="s">
        <v>91</v>
      </c>
      <c r="J4" s="1132" t="s">
        <v>1282</v>
      </c>
      <c r="K4" s="1134" t="s">
        <v>1283</v>
      </c>
      <c r="L4" s="1135">
        <f>_xlfn.IFERROR(MATCH(K4,OFFER_METHOD,0),0)</f>
        <v>0</v>
      </c>
      <c r="M4" s="1134">
        <v>3</v>
      </c>
      <c r="N4" s="1218" t="s">
        <v>1284</v>
      </c>
      <c r="O4" s="1132" t="s">
        <v>1285</v>
      </c>
      <c r="Q4" s="1137" t="s">
        <v>1286</v>
      </c>
      <c r="R4" s="199" t="s">
        <v>1287</v>
      </c>
      <c r="S4" s="199" t="s">
        <v>1288</v>
      </c>
      <c r="T4" s="1138" t="s">
        <v>1289</v>
      </c>
      <c r="U4" s="1135" t="s">
        <v>1290</v>
      </c>
      <c r="V4" s="1139">
        <v>3</v>
      </c>
      <c r="W4" s="1140"/>
      <c r="X4" s="1140" t="s">
        <v>1291</v>
      </c>
      <c r="Y4" s="1131" t="s">
        <v>1229</v>
      </c>
      <c r="Z4" s="1147"/>
      <c r="AC4" s="1131" t="s">
        <v>1292</v>
      </c>
      <c r="AD4" s="1142" t="s">
        <v>1292</v>
      </c>
      <c r="AF4" s="1133" t="s">
        <v>1290</v>
      </c>
      <c r="AH4" s="1133" t="s">
        <v>1293</v>
      </c>
      <c r="AK4" s="1132" t="s">
        <v>1294</v>
      </c>
      <c r="AM4" s="1132" t="s">
        <v>1295</v>
      </c>
      <c r="AP4" s="1143" t="s">
        <v>1256</v>
      </c>
      <c r="AQ4" s="1144" t="s">
        <v>1256</v>
      </c>
      <c r="AS4" s="1131" t="s">
        <v>1296</v>
      </c>
      <c r="AU4" s="1176" t="s">
        <v>1297</v>
      </c>
      <c r="AW4" s="1176" t="s">
        <v>1298</v>
      </c>
      <c r="AX4" s="1176" t="s">
        <v>1298</v>
      </c>
      <c r="AZ4" s="1176" t="s">
        <v>1299</v>
      </c>
      <c r="BB4" s="1176" t="s">
        <v>1300</v>
      </c>
      <c r="BC4" s="1176" t="s">
        <v>1301</v>
      </c>
      <c r="BE4" s="1176">
        <v>2002</v>
      </c>
      <c r="BF4" s="1176" t="s">
        <v>1302</v>
      </c>
      <c r="BH4" s="1124" t="s">
        <v>1303</v>
      </c>
      <c r="BJ4" s="1124" t="s">
        <v>1303</v>
      </c>
      <c r="BL4" s="1124" t="s">
        <v>1303</v>
      </c>
      <c r="BN4" s="1124" t="s">
        <v>1303</v>
      </c>
      <c r="BQ4" s="1488" t="s">
        <v>1304</v>
      </c>
      <c r="BR4" s="1215" t="s">
        <v>1305</v>
      </c>
      <c r="BS4" s="330"/>
      <c r="BT4" s="1488" t="s">
        <v>1306</v>
      </c>
      <c r="BU4" s="1215" t="s">
        <v>1307</v>
      </c>
      <c r="BV4" s="1126"/>
      <c r="BW4" s="1753" t="s">
        <v>1308</v>
      </c>
      <c r="BX4" s="1747" t="s">
        <v>1309</v>
      </c>
      <c r="BZ4" s="1488" t="s">
        <v>1310</v>
      </c>
      <c r="CA4" s="1215" t="s">
        <v>1311</v>
      </c>
    </row>
    <row customHeight="1" ht="11.25">
      <c r="A5" s="1130" t="s">
        <v>1312</v>
      </c>
      <c r="B5" s="1131">
        <v>2003</v>
      </c>
      <c r="C5" s="1131">
        <v>2025</v>
      </c>
      <c r="E5" s="1132" t="s">
        <v>1313</v>
      </c>
      <c r="F5" s="1132" t="s">
        <v>1314</v>
      </c>
      <c r="H5" s="1133" t="s">
        <v>1315</v>
      </c>
      <c r="I5" s="1132" t="s">
        <v>92</v>
      </c>
      <c r="K5" s="1134" t="s">
        <v>1316</v>
      </c>
      <c r="L5" s="1135">
        <f>_xlfn.IFERROR(MATCH(K5,OFFER_METHOD,0),0)</f>
        <v>0</v>
      </c>
      <c r="M5" s="1134">
        <v>4</v>
      </c>
      <c r="N5" s="1148" t="s">
        <v>1317</v>
      </c>
      <c r="O5" s="1132" t="s">
        <v>1318</v>
      </c>
      <c r="Q5" s="1137" t="s">
        <v>1319</v>
      </c>
      <c r="R5" s="199" t="s">
        <v>1320</v>
      </c>
      <c r="T5" s="1133" t="s">
        <v>1321</v>
      </c>
      <c r="U5" s="1135" t="s">
        <v>1322</v>
      </c>
      <c r="V5" s="1139">
        <v>4</v>
      </c>
      <c r="W5" s="1140"/>
      <c r="X5" s="1140" t="s">
        <v>166</v>
      </c>
      <c r="Y5" s="1131" t="s">
        <v>1323</v>
      </c>
      <c r="Z5" s="1147">
        <v>1</v>
      </c>
      <c r="AF5" s="1133" t="s">
        <v>1324</v>
      </c>
      <c r="AH5" s="1132" t="s">
        <v>1325</v>
      </c>
      <c r="AK5" s="1132" t="s">
        <v>1326</v>
      </c>
      <c r="AM5" s="1132" t="s">
        <v>1327</v>
      </c>
      <c r="AP5" s="1143" t="s">
        <v>166</v>
      </c>
      <c r="AQ5" s="1144" t="s">
        <v>166</v>
      </c>
      <c r="AU5" s="1176" t="s">
        <v>1328</v>
      </c>
      <c r="AW5" s="1176" t="s">
        <v>1329</v>
      </c>
      <c r="AX5" s="1176" t="s">
        <v>1329</v>
      </c>
      <c r="AZ5" s="1176" t="s">
        <v>1330</v>
      </c>
      <c r="BB5" s="1176" t="s">
        <v>1331</v>
      </c>
      <c r="BC5" s="1176" t="s">
        <v>1332</v>
      </c>
      <c r="BE5" s="1176">
        <v>2003</v>
      </c>
      <c r="BF5" s="1176" t="s">
        <v>1333</v>
      </c>
      <c r="BH5" s="1124" t="s">
        <v>1334</v>
      </c>
      <c r="BJ5" s="1124" t="s">
        <v>1334</v>
      </c>
      <c r="BL5" s="1124" t="s">
        <v>1334</v>
      </c>
      <c r="BN5" s="1124" t="s">
        <v>1335</v>
      </c>
      <c r="BQ5" s="1337">
        <v>4213775</v>
      </c>
      <c r="BR5" s="1124" t="s">
        <v>1228</v>
      </c>
      <c r="BS5" s="1485"/>
      <c r="BT5" s="1337">
        <v>64236871</v>
      </c>
      <c r="BU5" s="1124" t="s">
        <v>227</v>
      </c>
      <c r="BV5" s="1126"/>
      <c r="BW5" s="1751">
        <v>4213767</v>
      </c>
      <c r="BX5" s="1749" t="s">
        <v>1336</v>
      </c>
      <c r="BZ5" s="1337">
        <v>64237509</v>
      </c>
      <c r="CA5" s="1351" t="s">
        <v>1337</v>
      </c>
    </row>
    <row customHeight="1" ht="11.25">
      <c r="A6" s="1130" t="s">
        <v>1338</v>
      </c>
      <c r="B6" s="1131">
        <v>2004</v>
      </c>
      <c r="C6" s="1131">
        <v>2026</v>
      </c>
      <c r="E6" s="1132" t="s">
        <v>1339</v>
      </c>
      <c r="F6" s="1149"/>
      <c r="H6" s="1133" t="s">
        <v>1340</v>
      </c>
      <c r="I6" s="1132" t="s">
        <v>100</v>
      </c>
      <c r="J6" s="1123" t="s">
        <v>1341</v>
      </c>
      <c r="L6" s="1135">
        <f>SUM(kind_of_control_method_filter)</f>
        <v>0</v>
      </c>
      <c r="N6" s="1148" t="s">
        <v>1342</v>
      </c>
      <c r="O6" s="1132" t="s">
        <v>1343</v>
      </c>
      <c r="R6" s="199" t="s">
        <v>1223</v>
      </c>
      <c r="T6" s="1133" t="s">
        <v>1344</v>
      </c>
      <c r="U6" s="1135" t="s">
        <v>1324</v>
      </c>
      <c r="V6" s="1139">
        <v>5</v>
      </c>
      <c r="W6" s="1140"/>
      <c r="X6" s="1131" t="s">
        <v>172</v>
      </c>
      <c r="Y6" s="1131" t="s">
        <v>1345</v>
      </c>
      <c r="Z6" s="1147"/>
      <c r="AA6" s="1150"/>
      <c r="AH6" s="1132" t="s">
        <v>1346</v>
      </c>
      <c r="AK6" s="1132" t="s">
        <v>1347</v>
      </c>
      <c r="AM6" s="1132" t="s">
        <v>1348</v>
      </c>
      <c r="AP6" s="1143" t="s">
        <v>172</v>
      </c>
      <c r="AQ6" s="1144" t="s">
        <v>172</v>
      </c>
      <c r="AU6" s="1176" t="s">
        <v>1349</v>
      </c>
      <c r="AW6" s="1176" t="s">
        <v>1350</v>
      </c>
      <c r="AX6" s="1176" t="s">
        <v>1350</v>
      </c>
      <c r="BB6" s="1176" t="s">
        <v>1351</v>
      </c>
      <c r="BC6" s="1176" t="s">
        <v>1332</v>
      </c>
      <c r="BE6" s="1176">
        <v>2004</v>
      </c>
      <c r="BF6" s="1176" t="s">
        <v>1352</v>
      </c>
      <c r="BH6" s="1124" t="s">
        <v>1353</v>
      </c>
      <c r="BJ6" s="1124" t="s">
        <v>1354</v>
      </c>
      <c r="BL6" s="1124" t="s">
        <v>1354</v>
      </c>
      <c r="BN6" s="1124" t="s">
        <v>1355</v>
      </c>
      <c r="BQ6" s="1337">
        <v>4213784</v>
      </c>
      <c r="BR6" s="1351" t="s">
        <v>1263</v>
      </c>
      <c r="BS6" s="1486"/>
      <c r="BT6" s="1337">
        <v>64236872</v>
      </c>
      <c r="BU6" s="1124" t="s">
        <v>232</v>
      </c>
      <c r="BV6" s="1126"/>
      <c r="BW6" s="1751">
        <v>4213768</v>
      </c>
      <c r="BX6" s="1749" t="s">
        <v>252</v>
      </c>
      <c r="BZ6" s="1337">
        <v>64237510</v>
      </c>
      <c r="CA6" s="1124" t="s">
        <v>1356</v>
      </c>
    </row>
    <row customHeight="1" ht="11.25">
      <c r="A7" s="1130" t="s">
        <v>1357</v>
      </c>
      <c r="B7" s="1131">
        <v>2005</v>
      </c>
      <c r="E7" s="1132" t="s">
        <v>1358</v>
      </c>
      <c r="F7" s="1149"/>
      <c r="H7" s="1133" t="s">
        <v>1359</v>
      </c>
      <c r="I7" s="1132" t="s">
        <v>93</v>
      </c>
      <c r="J7" s="1132" t="s">
        <v>1360</v>
      </c>
      <c r="N7" s="1152" t="s">
        <v>1361</v>
      </c>
      <c r="O7" s="1132" t="s">
        <v>1362</v>
      </c>
      <c r="U7" s="1135" t="s">
        <v>19</v>
      </c>
      <c r="V7" s="426" t="s">
        <v>93</v>
      </c>
      <c r="W7" s="1140"/>
      <c r="X7" s="1131" t="s">
        <v>178</v>
      </c>
      <c r="Y7" s="1131" t="s">
        <v>1323</v>
      </c>
      <c r="Z7" s="1147"/>
      <c r="AA7" s="1150"/>
      <c r="AH7" s="1132" t="s">
        <v>1363</v>
      </c>
      <c r="AK7" s="1132" t="s">
        <v>1364</v>
      </c>
      <c r="AM7" s="1132" t="s">
        <v>1365</v>
      </c>
      <c r="AP7" s="1143" t="s">
        <v>178</v>
      </c>
      <c r="AQ7" s="1144" t="s">
        <v>178</v>
      </c>
      <c r="AU7" s="1176" t="s">
        <v>1366</v>
      </c>
      <c r="AW7" s="1176" t="s">
        <v>1367</v>
      </c>
      <c r="AX7" s="1176" t="s">
        <v>1367</v>
      </c>
      <c r="AZ7" s="1123" t="s">
        <v>1368</v>
      </c>
      <c r="BB7" s="1176" t="s">
        <v>1369</v>
      </c>
      <c r="BC7" s="1176" t="s">
        <v>1332</v>
      </c>
      <c r="BE7" s="1176">
        <v>2005</v>
      </c>
      <c r="BF7" s="1176" t="s">
        <v>1370</v>
      </c>
      <c r="BH7" s="1124" t="s">
        <v>1371</v>
      </c>
      <c r="BJ7" s="1124" t="s">
        <v>1353</v>
      </c>
      <c r="BL7" s="1124" t="s">
        <v>1353</v>
      </c>
      <c r="BN7" s="1124" t="s">
        <v>1372</v>
      </c>
      <c r="BQ7" s="1337">
        <v>4213781</v>
      </c>
      <c r="BR7" s="1124" t="s">
        <v>1256</v>
      </c>
      <c r="BS7" s="1485"/>
      <c r="BT7" s="1337">
        <v>64236873</v>
      </c>
      <c r="BU7" s="1124" t="s">
        <v>237</v>
      </c>
      <c r="BV7" s="1126"/>
      <c r="BW7" s="1751">
        <v>4213769</v>
      </c>
      <c r="BX7" s="1749" t="s">
        <v>1373</v>
      </c>
      <c r="BZ7" s="1337">
        <v>64237511</v>
      </c>
      <c r="CA7" s="1124" t="s">
        <v>267</v>
      </c>
    </row>
    <row customHeight="1" ht="11.25">
      <c r="A8" s="1130" t="s">
        <v>1374</v>
      </c>
      <c r="B8" s="1131">
        <v>2006</v>
      </c>
      <c r="E8" s="1132" t="s">
        <v>1375</v>
      </c>
      <c r="F8" s="1149"/>
      <c r="H8" s="1133" t="s">
        <v>1376</v>
      </c>
      <c r="I8" s="1132" t="s">
        <v>94</v>
      </c>
      <c r="J8" s="1132" t="s">
        <v>1377</v>
      </c>
      <c r="N8" s="1219" t="s">
        <v>1378</v>
      </c>
      <c r="O8" s="1132" t="s">
        <v>1379</v>
      </c>
      <c r="V8" s="426" t="s">
        <v>94</v>
      </c>
      <c r="W8" s="1140"/>
      <c r="X8" s="1131" t="s">
        <v>184</v>
      </c>
      <c r="Y8" s="1131" t="s">
        <v>1323</v>
      </c>
      <c r="Z8" s="1147"/>
      <c r="AA8" s="1150"/>
      <c r="AK8" s="1132" t="s">
        <v>1380</v>
      </c>
      <c r="AP8" s="1143" t="s">
        <v>184</v>
      </c>
      <c r="AQ8" s="1144" t="s">
        <v>184</v>
      </c>
      <c r="AU8" s="1176" t="s">
        <v>1381</v>
      </c>
      <c r="AW8" s="1176" t="s">
        <v>1382</v>
      </c>
      <c r="AX8" s="1176" t="s">
        <v>1382</v>
      </c>
      <c r="AZ8" s="1176" t="s">
        <v>1383</v>
      </c>
      <c r="BB8" s="1176" t="s">
        <v>1384</v>
      </c>
      <c r="BC8" s="1176" t="s">
        <v>1332</v>
      </c>
      <c r="BE8" s="1176">
        <v>2006</v>
      </c>
      <c r="BF8" s="1176" t="s">
        <v>1385</v>
      </c>
      <c r="BH8" s="1124" t="s">
        <v>1386</v>
      </c>
      <c r="BJ8" s="1124" t="s">
        <v>1387</v>
      </c>
      <c r="BL8" s="1124" t="s">
        <v>1387</v>
      </c>
      <c r="BN8" s="1124" t="s">
        <v>1388</v>
      </c>
      <c r="BQ8" s="1337">
        <v>4213776</v>
      </c>
      <c r="BR8" s="1124" t="s">
        <v>166</v>
      </c>
      <c r="BS8" s="1485"/>
      <c r="BT8" s="1337">
        <v>64236874</v>
      </c>
      <c r="BU8" s="1351" t="s">
        <v>1389</v>
      </c>
      <c r="BV8" s="1126"/>
      <c r="BW8" s="1751">
        <v>4213770</v>
      </c>
      <c r="BX8" s="1752" t="s">
        <v>1390</v>
      </c>
      <c r="BZ8" s="1337">
        <v>64237512</v>
      </c>
      <c r="CA8" s="1124" t="s">
        <v>262</v>
      </c>
    </row>
    <row customHeight="1" ht="11.25">
      <c r="A9" s="1130" t="s">
        <v>1391</v>
      </c>
      <c r="B9" s="1131">
        <v>2007</v>
      </c>
      <c r="E9" s="1132" t="s">
        <v>1392</v>
      </c>
      <c r="F9" s="1149"/>
      <c r="G9" s="1123" t="s">
        <v>1393</v>
      </c>
      <c r="H9" s="1123" t="s">
        <v>1394</v>
      </c>
      <c r="I9" s="1132" t="s">
        <v>112</v>
      </c>
      <c r="O9" s="1132" t="s">
        <v>1395</v>
      </c>
      <c r="V9" s="426" t="s">
        <v>112</v>
      </c>
      <c r="W9" s="1140"/>
      <c r="X9" s="1131" t="s">
        <v>190</v>
      </c>
      <c r="Y9" s="1131" t="s">
        <v>1229</v>
      </c>
      <c r="Z9" s="1147">
        <v>1</v>
      </c>
      <c r="AA9" s="1150"/>
      <c r="AK9" s="1132" t="s">
        <v>1396</v>
      </c>
      <c r="AP9" s="1143" t="s">
        <v>1397</v>
      </c>
      <c r="AQ9" s="1144" t="s">
        <v>1397</v>
      </c>
      <c r="AW9" s="1176" t="s">
        <v>1398</v>
      </c>
      <c r="AX9" s="1176" t="s">
        <v>1398</v>
      </c>
      <c r="AZ9" s="1176" t="s">
        <v>1399</v>
      </c>
      <c r="BB9" s="1176" t="s">
        <v>1400</v>
      </c>
      <c r="BC9" s="1176" t="s">
        <v>1332</v>
      </c>
      <c r="BE9" s="1176">
        <v>2007</v>
      </c>
      <c r="BF9" s="1176" t="s">
        <v>1401</v>
      </c>
      <c r="BH9" s="1124" t="s">
        <v>1402</v>
      </c>
      <c r="BJ9" s="1124" t="s">
        <v>1403</v>
      </c>
      <c r="BL9" s="1124" t="s">
        <v>1403</v>
      </c>
      <c r="BN9" s="1124" t="s">
        <v>1404</v>
      </c>
      <c r="BQ9" s="1337">
        <v>4213777</v>
      </c>
      <c r="BR9" s="1124" t="s">
        <v>172</v>
      </c>
      <c r="BS9" s="1485"/>
      <c r="BT9" s="1337">
        <v>64236875</v>
      </c>
      <c r="BU9" s="1124" t="s">
        <v>242</v>
      </c>
      <c r="BV9" s="1126"/>
      <c r="BW9" s="1746"/>
      <c r="BX9" s="1746"/>
    </row>
    <row customHeight="1" ht="11.25">
      <c r="A10" s="1130" t="s">
        <v>1405</v>
      </c>
      <c r="B10" s="1131">
        <v>2008</v>
      </c>
      <c r="E10" s="1132" t="s">
        <v>1406</v>
      </c>
      <c r="F10" s="1149"/>
      <c r="G10" s="1132" t="s">
        <v>1407</v>
      </c>
      <c r="H10" s="1132" t="s">
        <v>1408</v>
      </c>
      <c r="I10" s="1132" t="s">
        <v>148</v>
      </c>
      <c r="J10" s="1123" t="s">
        <v>1409</v>
      </c>
      <c r="K10" s="1123" t="s">
        <v>1410</v>
      </c>
      <c r="O10" s="1132" t="s">
        <v>1411</v>
      </c>
      <c r="V10" s="427" t="s">
        <v>148</v>
      </c>
      <c r="W10" s="1153"/>
      <c r="X10" s="1153" t="s">
        <v>1412</v>
      </c>
      <c r="Y10" s="1154" t="s">
        <v>1413</v>
      </c>
      <c r="Z10" s="1147"/>
      <c r="AP10" s="1143" t="s">
        <v>1412</v>
      </c>
      <c r="AQ10" s="1144" t="s">
        <v>1412</v>
      </c>
      <c r="AW10" s="1176" t="s">
        <v>1414</v>
      </c>
      <c r="AX10" s="1176" t="s">
        <v>1414</v>
      </c>
      <c r="AZ10" s="1176" t="s">
        <v>1415</v>
      </c>
      <c r="BB10" s="1176" t="s">
        <v>1416</v>
      </c>
      <c r="BC10" s="1176" t="s">
        <v>1332</v>
      </c>
      <c r="BE10" s="1176">
        <v>2008</v>
      </c>
      <c r="BF10" s="1176" t="s">
        <v>1417</v>
      </c>
      <c r="BH10" s="1124" t="s">
        <v>1418</v>
      </c>
      <c r="BJ10" s="1124" t="s">
        <v>1419</v>
      </c>
      <c r="BL10" s="1124" t="s">
        <v>1419</v>
      </c>
      <c r="BN10" s="1124" t="s">
        <v>1420</v>
      </c>
      <c r="BQ10" s="1337">
        <v>4213778</v>
      </c>
      <c r="BR10" s="1124" t="s">
        <v>178</v>
      </c>
      <c r="BS10" s="1485"/>
      <c r="BT10" s="1337">
        <v>64236876</v>
      </c>
      <c r="BU10" s="1124" t="s">
        <v>222</v>
      </c>
      <c r="BV10" s="1126"/>
      <c r="BW10" s="1746"/>
      <c r="BX10" s="1746"/>
    </row>
    <row customHeight="1" ht="11.25">
      <c r="A11" s="1130" t="s">
        <v>1421</v>
      </c>
      <c r="B11" s="1131">
        <v>2009</v>
      </c>
      <c r="E11" s="1132" t="s">
        <v>1422</v>
      </c>
      <c r="F11" s="1149"/>
      <c r="G11" s="1132" t="s">
        <v>1423</v>
      </c>
      <c r="H11" s="1132" t="s">
        <v>1424</v>
      </c>
      <c r="I11" s="1132" t="s">
        <v>149</v>
      </c>
      <c r="J11" s="1133" t="s">
        <v>1425</v>
      </c>
      <c r="K11" s="1155" t="s">
        <v>1426</v>
      </c>
      <c r="O11" s="1133" t="s">
        <v>1427</v>
      </c>
      <c r="V11" s="426" t="s">
        <v>149</v>
      </c>
      <c r="W11" s="331"/>
      <c r="X11" s="1140" t="s">
        <v>1397</v>
      </c>
      <c r="Y11" s="1131" t="s">
        <v>1428</v>
      </c>
      <c r="Z11" s="1147"/>
      <c r="AP11" s="1143" t="s">
        <v>190</v>
      </c>
      <c r="AQ11" s="1145" t="s">
        <v>190</v>
      </c>
      <c r="AW11" s="1176" t="s">
        <v>1429</v>
      </c>
      <c r="AX11" s="1176" t="s">
        <v>1429</v>
      </c>
      <c r="AZ11" s="1176" t="s">
        <v>1430</v>
      </c>
      <c r="BB11" s="1176" t="s">
        <v>1431</v>
      </c>
      <c r="BC11" s="1176" t="s">
        <v>1332</v>
      </c>
      <c r="BE11" s="1176">
        <v>2009</v>
      </c>
      <c r="BF11" s="1176" t="s">
        <v>1432</v>
      </c>
      <c r="BH11" s="1124" t="s">
        <v>1433</v>
      </c>
      <c r="BJ11" s="1124" t="s">
        <v>1402</v>
      </c>
      <c r="BL11" s="1124" t="s">
        <v>1402</v>
      </c>
      <c r="BN11" s="1124" t="s">
        <v>1434</v>
      </c>
      <c r="BQ11" s="1337">
        <v>4213780</v>
      </c>
      <c r="BR11" s="1124" t="s">
        <v>184</v>
      </c>
      <c r="BS11" s="1485"/>
      <c r="BW11" s="1746"/>
      <c r="BX11" s="1746"/>
    </row>
    <row customHeight="1" ht="11.25">
      <c r="A12" s="1130" t="s">
        <v>1435</v>
      </c>
      <c r="B12" s="1131">
        <v>2010</v>
      </c>
      <c r="E12" s="1132" t="s">
        <v>1436</v>
      </c>
      <c r="F12" s="1149"/>
      <c r="G12" s="1132" t="s">
        <v>1424</v>
      </c>
      <c r="I12" s="1132" t="s">
        <v>150</v>
      </c>
      <c r="J12" s="1133" t="s">
        <v>1437</v>
      </c>
      <c r="K12" s="1155" t="s">
        <v>1438</v>
      </c>
      <c r="O12" s="1133" t="s">
        <v>1223</v>
      </c>
      <c r="V12" s="426" t="s">
        <v>150</v>
      </c>
      <c r="W12" s="1145"/>
      <c r="X12" s="1140" t="s">
        <v>1439</v>
      </c>
      <c r="Y12" s="1131" t="s">
        <v>1229</v>
      </c>
      <c r="AP12" s="1143"/>
      <c r="AW12" s="1176" t="s">
        <v>149</v>
      </c>
      <c r="AX12" s="1176" t="s">
        <v>149</v>
      </c>
      <c r="AZ12" s="1176" t="s">
        <v>1440</v>
      </c>
      <c r="BB12" s="1176" t="s">
        <v>1441</v>
      </c>
      <c r="BC12" s="1176" t="s">
        <v>1332</v>
      </c>
      <c r="BE12" s="1176">
        <v>2010</v>
      </c>
      <c r="BF12" s="1176" t="s">
        <v>1442</v>
      </c>
      <c r="BH12" s="1124" t="s">
        <v>1443</v>
      </c>
      <c r="BJ12" s="1124" t="s">
        <v>1444</v>
      </c>
      <c r="BL12" s="1124" t="s">
        <v>1444</v>
      </c>
      <c r="BN12" s="1124" t="s">
        <v>1445</v>
      </c>
      <c r="BQ12" s="1337">
        <v>4213779</v>
      </c>
      <c r="BR12" s="1124" t="s">
        <v>1397</v>
      </c>
      <c r="BS12" s="1485"/>
      <c r="BT12" s="1126"/>
      <c r="BU12" s="1126"/>
      <c r="BV12" s="1126"/>
      <c r="BW12" s="1746"/>
      <c r="BX12" s="1746"/>
    </row>
    <row customHeight="1" ht="11.25">
      <c r="A13" s="1130" t="s">
        <v>1446</v>
      </c>
      <c r="B13" s="1131">
        <v>2011</v>
      </c>
      <c r="E13" s="1132" t="s">
        <v>1447</v>
      </c>
      <c r="F13" s="1149"/>
      <c r="I13" s="1132" t="s">
        <v>151</v>
      </c>
      <c r="K13" s="1155" t="s">
        <v>1396</v>
      </c>
      <c r="V13" s="426" t="s">
        <v>151</v>
      </c>
      <c r="W13" s="1145"/>
      <c r="X13" s="1145"/>
      <c r="Y13" s="1145"/>
      <c r="AW13" s="1176" t="s">
        <v>150</v>
      </c>
      <c r="AX13" s="1176" t="s">
        <v>150</v>
      </c>
      <c r="BB13" s="1176" t="s">
        <v>1448</v>
      </c>
      <c r="BC13" s="1176" t="s">
        <v>1449</v>
      </c>
      <c r="BE13" s="1176">
        <v>2011</v>
      </c>
      <c r="BF13" s="1176" t="s">
        <v>1450</v>
      </c>
      <c r="BH13" s="1124" t="s">
        <v>1451</v>
      </c>
      <c r="BJ13" s="1124" t="s">
        <v>1433</v>
      </c>
      <c r="BL13" s="1124" t="s">
        <v>1433</v>
      </c>
      <c r="BN13" s="1124" t="s">
        <v>1452</v>
      </c>
      <c r="BQ13" s="1337">
        <v>4213783</v>
      </c>
      <c r="BR13" s="1124" t="s">
        <v>1412</v>
      </c>
      <c r="BS13" s="1485"/>
      <c r="BT13" s="1126"/>
      <c r="BU13" s="1126"/>
      <c r="BV13" s="1126"/>
      <c r="BW13" s="1750"/>
      <c r="BX13" s="1746"/>
    </row>
    <row customHeight="1" ht="11.25">
      <c r="A14" s="1130" t="s">
        <v>1453</v>
      </c>
      <c r="B14" s="1131">
        <v>2012</v>
      </c>
      <c r="I14" s="1132" t="s">
        <v>152</v>
      </c>
      <c r="J14" s="1123" t="s">
        <v>1454</v>
      </c>
      <c r="N14" s="1123" t="s">
        <v>1455</v>
      </c>
      <c r="V14" s="1139">
        <v>13</v>
      </c>
      <c r="W14" s="1140"/>
      <c r="X14" s="1140" t="s">
        <v>1263</v>
      </c>
      <c r="Y14" s="1131" t="s">
        <v>1229</v>
      </c>
      <c r="AW14" s="1176" t="s">
        <v>151</v>
      </c>
      <c r="AX14" s="1176" t="s">
        <v>151</v>
      </c>
      <c r="AZ14" s="1123" t="s">
        <v>1456</v>
      </c>
      <c r="BB14" s="1176" t="s">
        <v>1457</v>
      </c>
      <c r="BC14" s="1176" t="s">
        <v>1449</v>
      </c>
      <c r="BE14" s="1176">
        <v>2012</v>
      </c>
      <c r="BH14" s="1124" t="s">
        <v>1372</v>
      </c>
      <c r="BJ14" s="1273" t="s">
        <v>1458</v>
      </c>
      <c r="BL14" s="1273" t="s">
        <v>1458</v>
      </c>
      <c r="BN14" s="1124" t="s">
        <v>1459</v>
      </c>
      <c r="BQ14" s="1337">
        <v>4213782</v>
      </c>
      <c r="BR14" s="1124" t="s">
        <v>190</v>
      </c>
      <c r="BS14" s="1485"/>
      <c r="BT14" s="1126"/>
      <c r="BU14" s="1126"/>
      <c r="BV14" s="1126"/>
      <c r="BW14" s="1750"/>
      <c r="BX14" s="1746"/>
    </row>
    <row customHeight="1" ht="19.5">
      <c r="A15" s="1130" t="s">
        <v>1460</v>
      </c>
      <c r="B15" s="1131">
        <v>2013</v>
      </c>
      <c r="E15" s="1754" t="s">
        <v>1461</v>
      </c>
      <c r="G15" s="1123" t="s">
        <v>1462</v>
      </c>
      <c r="H15" s="1123" t="s">
        <v>1463</v>
      </c>
      <c r="I15" s="1134" t="s">
        <v>153</v>
      </c>
      <c r="J15" s="1145" t="s">
        <v>587</v>
      </c>
      <c r="N15" s="1214" t="s">
        <v>1464</v>
      </c>
      <c r="X15" s="1143"/>
      <c r="AW15" s="1176" t="s">
        <v>152</v>
      </c>
      <c r="AX15" s="1176" t="s">
        <v>152</v>
      </c>
      <c r="AZ15" s="1176" t="s">
        <v>1383</v>
      </c>
      <c r="BB15" s="1176" t="s">
        <v>1465</v>
      </c>
      <c r="BC15" s="1176" t="s">
        <v>1449</v>
      </c>
      <c r="BE15" s="1176">
        <v>2013</v>
      </c>
      <c r="BH15" s="1124" t="s">
        <v>1388</v>
      </c>
      <c r="BJ15" s="1273" t="s">
        <v>1466</v>
      </c>
      <c r="BL15" s="1273" t="s">
        <v>1466</v>
      </c>
      <c r="BN15" s="1124" t="s">
        <v>1467</v>
      </c>
      <c r="BR15" s="1126"/>
      <c r="BS15" s="1487"/>
      <c r="BT15" s="1126"/>
      <c r="BU15" s="1126"/>
      <c r="BV15" s="1126"/>
      <c r="BW15" s="1750"/>
      <c r="BX15" s="1746"/>
    </row>
    <row customHeight="1" ht="21">
      <c r="A16" s="1926" t="s">
        <v>1468</v>
      </c>
      <c r="B16" s="1131">
        <v>2014</v>
      </c>
      <c r="E16" s="1755" t="s">
        <v>1469</v>
      </c>
      <c r="G16" s="1132" t="s">
        <v>1470</v>
      </c>
      <c r="H16" s="1132" t="s">
        <v>1471</v>
      </c>
      <c r="I16" s="1134" t="s">
        <v>1472</v>
      </c>
      <c r="J16" s="1145" t="s">
        <v>560</v>
      </c>
      <c r="N16" s="1214" t="s">
        <v>1473</v>
      </c>
      <c r="AW16" s="1176" t="s">
        <v>153</v>
      </c>
      <c r="AX16" s="1176" t="s">
        <v>153</v>
      </c>
      <c r="AZ16" s="1176" t="s">
        <v>1399</v>
      </c>
      <c r="BB16" s="1176" t="s">
        <v>1474</v>
      </c>
      <c r="BC16" s="1176" t="s">
        <v>1449</v>
      </c>
      <c r="BE16" s="1176">
        <v>2014</v>
      </c>
      <c r="BH16" s="1124" t="s">
        <v>1404</v>
      </c>
      <c r="BJ16" s="1273" t="s">
        <v>1475</v>
      </c>
      <c r="BL16" s="1273" t="s">
        <v>1475</v>
      </c>
      <c r="BN16" s="1124" t="s">
        <v>1476</v>
      </c>
      <c r="BR16" s="1126"/>
      <c r="BS16" s="1487"/>
      <c r="BT16" s="1126"/>
      <c r="BU16" s="1126"/>
      <c r="BV16" s="1126"/>
      <c r="BW16" s="1750"/>
      <c r="BX16" s="1746"/>
    </row>
    <row customHeight="1" ht="21">
      <c r="A17" s="1130" t="s">
        <v>1477</v>
      </c>
      <c r="B17" s="1131">
        <v>2015</v>
      </c>
      <c r="G17" s="1132" t="s">
        <v>1424</v>
      </c>
      <c r="H17" s="1132" t="s">
        <v>1424</v>
      </c>
      <c r="I17" s="1132" t="s">
        <v>1478</v>
      </c>
      <c r="N17" s="1214" t="s">
        <v>1479</v>
      </c>
      <c r="X17" s="1143"/>
      <c r="AW17" s="1176" t="s">
        <v>1472</v>
      </c>
      <c r="AX17" s="1176" t="s">
        <v>1472</v>
      </c>
      <c r="AZ17" s="1176" t="s">
        <v>1480</v>
      </c>
      <c r="BB17" s="1176" t="s">
        <v>1481</v>
      </c>
      <c r="BC17" s="1176" t="s">
        <v>1332</v>
      </c>
      <c r="BE17" s="1176">
        <v>2015</v>
      </c>
      <c r="BH17" s="1124" t="s">
        <v>1420</v>
      </c>
      <c r="BJ17" s="1273" t="s">
        <v>1482</v>
      </c>
      <c r="BL17" s="1273" t="s">
        <v>1482</v>
      </c>
      <c r="BN17" s="1124" t="s">
        <v>1483</v>
      </c>
      <c r="BR17" s="1123" t="s">
        <v>1274</v>
      </c>
      <c r="BS17" s="1484"/>
      <c r="BU17" s="1123" t="s">
        <v>1484</v>
      </c>
      <c r="BV17" s="1126"/>
      <c r="BW17" s="1746"/>
      <c r="BX17" s="1748" t="s">
        <v>1485</v>
      </c>
      <c r="CA17" s="1123" t="s">
        <v>1486</v>
      </c>
      <c r="CD17" s="1123" t="s">
        <v>1487</v>
      </c>
    </row>
    <row customHeight="1" ht="21">
      <c r="A18" s="1130" t="s">
        <v>1488</v>
      </c>
      <c r="B18" s="1131">
        <v>2016</v>
      </c>
      <c r="E18" s="2061" t="s">
        <v>1489</v>
      </c>
      <c r="I18" s="1132" t="s">
        <v>1490</v>
      </c>
      <c r="N18" s="1214" t="s">
        <v>1491</v>
      </c>
      <c r="X18" s="1143"/>
      <c r="AW18" s="1176" t="s">
        <v>1478</v>
      </c>
      <c r="AX18" s="1176" t="s">
        <v>1478</v>
      </c>
      <c r="BB18" s="1176" t="s">
        <v>1492</v>
      </c>
      <c r="BC18" s="1176" t="s">
        <v>1332</v>
      </c>
      <c r="BE18" s="1176">
        <v>2016</v>
      </c>
      <c r="BH18" s="1124" t="s">
        <v>1434</v>
      </c>
      <c r="BJ18" s="1273" t="s">
        <v>1493</v>
      </c>
      <c r="BL18" s="1273" t="s">
        <v>1493</v>
      </c>
      <c r="BN18" s="1124" t="s">
        <v>1494</v>
      </c>
      <c r="BQ18" s="1488" t="s">
        <v>1304</v>
      </c>
      <c r="BR18" s="1215" t="s">
        <v>1305</v>
      </c>
      <c r="BS18" s="330"/>
      <c r="BT18" s="1488" t="s">
        <v>1495</v>
      </c>
      <c r="BU18" s="1215" t="s">
        <v>1496</v>
      </c>
      <c r="BV18" s="1126"/>
      <c r="BW18" s="1753" t="s">
        <v>1497</v>
      </c>
      <c r="BX18" s="1747" t="s">
        <v>1498</v>
      </c>
      <c r="BZ18" s="1488" t="s">
        <v>1499</v>
      </c>
      <c r="CA18" s="1215" t="s">
        <v>1500</v>
      </c>
      <c r="CC18" s="1488" t="s">
        <v>1501</v>
      </c>
      <c r="CD18" s="1215" t="s">
        <v>1502</v>
      </c>
    </row>
    <row customHeight="1" ht="21">
      <c r="A19" s="1926" t="s">
        <v>1503</v>
      </c>
      <c r="B19" s="1131">
        <v>2017</v>
      </c>
      <c r="E19" s="1130" t="s">
        <v>165</v>
      </c>
      <c r="I19" s="1132" t="s">
        <v>1504</v>
      </c>
      <c r="N19" s="1214" t="s">
        <v>1505</v>
      </c>
      <c r="X19" s="1143"/>
      <c r="AW19" s="1176" t="s">
        <v>1490</v>
      </c>
      <c r="AX19" s="1176" t="s">
        <v>1490</v>
      </c>
      <c r="AZ19" s="1123" t="s">
        <v>1506</v>
      </c>
      <c r="BB19" s="1176" t="s">
        <v>1507</v>
      </c>
      <c r="BC19" s="1176" t="s">
        <v>1332</v>
      </c>
      <c r="BE19" s="1176">
        <v>2017</v>
      </c>
      <c r="BH19" s="1124" t="s">
        <v>1508</v>
      </c>
      <c r="BJ19" s="1273" t="s">
        <v>1509</v>
      </c>
      <c r="BL19" s="1273" t="s">
        <v>1509</v>
      </c>
      <c r="BQ19" s="1337">
        <v>4190064</v>
      </c>
      <c r="BR19" s="1124" t="s">
        <v>1510</v>
      </c>
      <c r="BS19" s="1485"/>
      <c r="BT19" s="1337">
        <v>4189671</v>
      </c>
      <c r="BU19" s="1124" t="s">
        <v>1511</v>
      </c>
      <c r="BV19" s="1126"/>
      <c r="BW19" s="1751">
        <v>4189706</v>
      </c>
      <c r="BX19" s="1749" t="s">
        <v>1512</v>
      </c>
      <c r="BZ19" s="1337">
        <v>4189714</v>
      </c>
      <c r="CA19" s="1124" t="s">
        <v>1513</v>
      </c>
      <c r="CC19" s="1337">
        <v>4189708</v>
      </c>
      <c r="CD19" s="1124" t="s">
        <v>1514</v>
      </c>
    </row>
    <row customHeight="1" ht="21">
      <c r="A20" s="1130" t="s">
        <v>1515</v>
      </c>
      <c r="B20" s="1131">
        <v>2018</v>
      </c>
      <c r="E20" s="1130" t="s">
        <v>1263</v>
      </c>
      <c r="I20" s="1132" t="s">
        <v>1516</v>
      </c>
      <c r="N20" s="1214" t="s">
        <v>1517</v>
      </c>
      <c r="AW20" s="1176" t="s">
        <v>1504</v>
      </c>
      <c r="AX20" s="1176" t="s">
        <v>1504</v>
      </c>
      <c r="AZ20" s="1176" t="s">
        <v>1518</v>
      </c>
      <c r="BB20" s="1176" t="s">
        <v>1519</v>
      </c>
      <c r="BC20" s="1176" t="s">
        <v>1449</v>
      </c>
      <c r="BE20" s="1176">
        <v>2018</v>
      </c>
      <c r="BH20" s="1124" t="s">
        <v>1445</v>
      </c>
      <c r="BJ20" s="1124" t="s">
        <v>1372</v>
      </c>
      <c r="BL20" s="1124" t="s">
        <v>1372</v>
      </c>
      <c r="BQ20" s="1337">
        <v>4190065</v>
      </c>
      <c r="BR20" s="1124" t="s">
        <v>1520</v>
      </c>
      <c r="BS20" s="1485"/>
      <c r="BT20" s="1337">
        <v>4189672</v>
      </c>
      <c r="BU20" s="1124" t="s">
        <v>1521</v>
      </c>
      <c r="BV20" s="1126"/>
      <c r="BW20" s="1751">
        <v>4189705</v>
      </c>
      <c r="BX20" s="1749" t="s">
        <v>1522</v>
      </c>
      <c r="BZ20" s="1337">
        <v>4189713</v>
      </c>
      <c r="CA20" s="1124" t="s">
        <v>1522</v>
      </c>
      <c r="CC20" s="1337">
        <v>4189709</v>
      </c>
      <c r="CD20" s="1124" t="s">
        <v>1523</v>
      </c>
    </row>
    <row customHeight="1" ht="21">
      <c r="A21" s="1130" t="s">
        <v>1524</v>
      </c>
      <c r="B21" s="1131">
        <v>2019</v>
      </c>
      <c r="I21" s="1132" t="s">
        <v>1525</v>
      </c>
      <c r="N21" s="1214" t="s">
        <v>1526</v>
      </c>
      <c r="AW21" s="1176" t="s">
        <v>1516</v>
      </c>
      <c r="AX21" s="1176" t="s">
        <v>1516</v>
      </c>
      <c r="AZ21" s="1176" t="s">
        <v>1527</v>
      </c>
      <c r="BB21" s="1176" t="s">
        <v>1528</v>
      </c>
      <c r="BC21" s="1176" t="s">
        <v>1332</v>
      </c>
      <c r="BE21" s="1176">
        <v>2019</v>
      </c>
      <c r="BH21" s="1124" t="s">
        <v>1452</v>
      </c>
      <c r="BJ21" s="1124" t="s">
        <v>1388</v>
      </c>
      <c r="BL21" s="1124" t="s">
        <v>1388</v>
      </c>
      <c r="BQ21" s="1337">
        <v>4190066</v>
      </c>
      <c r="BR21" s="1124" t="s">
        <v>1529</v>
      </c>
      <c r="BS21" s="1485"/>
      <c r="BT21" s="1337">
        <v>4189673</v>
      </c>
      <c r="BU21" s="1124" t="s">
        <v>1530</v>
      </c>
      <c r="BV21" s="1126"/>
      <c r="BW21" s="1751">
        <v>4189707</v>
      </c>
      <c r="BX21" s="1749" t="s">
        <v>1531</v>
      </c>
      <c r="BZ21" s="1337">
        <v>4189712</v>
      </c>
      <c r="CA21" s="1124" t="s">
        <v>1532</v>
      </c>
      <c r="CC21" s="1337">
        <v>4189710</v>
      </c>
      <c r="CD21" s="1124" t="s">
        <v>1533</v>
      </c>
    </row>
    <row customHeight="1" ht="21">
      <c r="A22" s="1130" t="s">
        <v>1534</v>
      </c>
      <c r="B22" s="1131">
        <v>2020</v>
      </c>
      <c r="N22" s="1214" t="s">
        <v>1535</v>
      </c>
      <c r="AW22" s="1176" t="s">
        <v>1525</v>
      </c>
      <c r="AX22" s="1176" t="s">
        <v>1525</v>
      </c>
      <c r="AZ22" s="1176" t="s">
        <v>1536</v>
      </c>
      <c r="BB22" s="1176" t="s">
        <v>1537</v>
      </c>
      <c r="BC22" s="1176" t="s">
        <v>1332</v>
      </c>
      <c r="BE22" s="1176">
        <v>2020</v>
      </c>
      <c r="BH22" s="1124" t="s">
        <v>1459</v>
      </c>
      <c r="BJ22" s="1124" t="s">
        <v>1404</v>
      </c>
      <c r="BL22" s="1124" t="s">
        <v>1404</v>
      </c>
      <c r="BQ22" s="1337">
        <v>4190067</v>
      </c>
      <c r="BR22" s="1124" t="s">
        <v>1538</v>
      </c>
      <c r="BS22" s="1485"/>
      <c r="BT22" s="1337">
        <v>4189674</v>
      </c>
      <c r="BU22" s="1124" t="s">
        <v>1539</v>
      </c>
      <c r="BV22" s="1126"/>
      <c r="BW22" s="1126"/>
      <c r="CC22" s="1337">
        <v>4189711</v>
      </c>
      <c r="CD22" s="1124" t="s">
        <v>296</v>
      </c>
    </row>
    <row customHeight="1" ht="21">
      <c r="A23" s="1130" t="s">
        <v>1540</v>
      </c>
      <c r="B23" s="1131">
        <v>2021</v>
      </c>
      <c r="AW23" s="1176" t="s">
        <v>1541</v>
      </c>
      <c r="AX23" s="1176" t="s">
        <v>1541</v>
      </c>
      <c r="AZ23" s="1176" t="s">
        <v>1542</v>
      </c>
      <c r="BB23" s="1176" t="s">
        <v>1543</v>
      </c>
      <c r="BC23" s="1176" t="s">
        <v>1240</v>
      </c>
      <c r="BE23" s="1176">
        <v>2021</v>
      </c>
      <c r="BH23" s="1124" t="s">
        <v>1467</v>
      </c>
      <c r="BJ23" s="1124" t="s">
        <v>1420</v>
      </c>
      <c r="BL23" s="1124" t="s">
        <v>1420</v>
      </c>
      <c r="BQ23" s="1337">
        <v>4190068</v>
      </c>
      <c r="BR23" s="1124" t="s">
        <v>1544</v>
      </c>
      <c r="BS23" s="1485"/>
      <c r="BT23" s="1337">
        <v>4189675</v>
      </c>
      <c r="BU23" s="1124" t="s">
        <v>1545</v>
      </c>
      <c r="BV23" s="1126"/>
      <c r="BW23" s="1126"/>
      <c r="CC23" s="1337">
        <v>5110778</v>
      </c>
      <c r="CD23" s="1124" t="s">
        <v>1546</v>
      </c>
    </row>
    <row customHeight="1" ht="21">
      <c r="A24" s="1130" t="s">
        <v>1547</v>
      </c>
      <c r="B24" s="1131">
        <v>2022</v>
      </c>
      <c r="AW24" s="1176" t="s">
        <v>1548</v>
      </c>
      <c r="AX24" s="1176" t="s">
        <v>1548</v>
      </c>
      <c r="AZ24" s="1176" t="s">
        <v>1549</v>
      </c>
      <c r="BB24" s="1176" t="s">
        <v>1550</v>
      </c>
      <c r="BC24" s="1176" t="s">
        <v>1551</v>
      </c>
      <c r="BE24" s="1176">
        <v>2022</v>
      </c>
      <c r="BH24" s="1124" t="s">
        <v>1476</v>
      </c>
      <c r="BJ24" s="1124" t="s">
        <v>1434</v>
      </c>
      <c r="BL24" s="1124" t="s">
        <v>1434</v>
      </c>
      <c r="BQ24" s="1337">
        <v>4190069</v>
      </c>
      <c r="BR24" s="1124" t="s">
        <v>1552</v>
      </c>
      <c r="BS24" s="1485"/>
      <c r="BT24" s="1337">
        <v>4189676</v>
      </c>
      <c r="BU24" s="1124" t="s">
        <v>1553</v>
      </c>
      <c r="BV24" s="1126"/>
      <c r="BW24" s="1126"/>
      <c r="CC24" s="1337">
        <v>25575374</v>
      </c>
      <c r="CD24" s="1124" t="s">
        <v>1554</v>
      </c>
    </row>
    <row customHeight="1" ht="11.25">
      <c r="A25" s="1130" t="s">
        <v>1555</v>
      </c>
      <c r="B25" s="1131">
        <v>2023</v>
      </c>
      <c r="AW25" s="1176" t="s">
        <v>1556</v>
      </c>
      <c r="AX25" s="1176" t="s">
        <v>1556</v>
      </c>
      <c r="AZ25" s="1176" t="s">
        <v>1557</v>
      </c>
      <c r="BB25" s="1176" t="s">
        <v>1558</v>
      </c>
      <c r="BC25" s="1176" t="s">
        <v>1551</v>
      </c>
      <c r="BE25" s="1176">
        <v>2023</v>
      </c>
      <c r="BH25" s="1124" t="s">
        <v>1483</v>
      </c>
      <c r="BJ25" s="1124" t="s">
        <v>1508</v>
      </c>
      <c r="BL25" s="1124" t="s">
        <v>1508</v>
      </c>
      <c r="BQ25" s="1337">
        <v>4190070</v>
      </c>
      <c r="BR25" s="1124" t="s">
        <v>1559</v>
      </c>
      <c r="BS25" s="1485"/>
      <c r="BT25" s="1337">
        <v>4189677</v>
      </c>
      <c r="BU25" s="1124" t="s">
        <v>1560</v>
      </c>
      <c r="BV25" s="1126"/>
      <c r="BW25" s="1126"/>
    </row>
    <row customHeight="1" ht="11.25">
      <c r="A26" s="1130" t="s">
        <v>1561</v>
      </c>
      <c r="B26" s="1131">
        <v>2024</v>
      </c>
      <c r="J26" s="1787" t="s">
        <v>1562</v>
      </c>
      <c r="AX26" s="1176" t="s">
        <v>1563</v>
      </c>
      <c r="AZ26" s="1176" t="s">
        <v>1427</v>
      </c>
      <c r="BB26" s="1176" t="s">
        <v>1564</v>
      </c>
      <c r="BC26" s="1176" t="s">
        <v>1551</v>
      </c>
      <c r="BE26" s="1176">
        <v>2024</v>
      </c>
      <c r="BH26" s="1124" t="s">
        <v>1494</v>
      </c>
      <c r="BJ26" s="1124" t="s">
        <v>1445</v>
      </c>
      <c r="BL26" s="1124" t="s">
        <v>1445</v>
      </c>
      <c r="BQ26" s="1337">
        <v>4190071</v>
      </c>
      <c r="BR26" s="1124" t="s">
        <v>1565</v>
      </c>
      <c r="BS26" s="1485"/>
      <c r="BV26" s="1126"/>
      <c r="BW26" s="1126"/>
    </row>
    <row customHeight="1" ht="11.25">
      <c r="A27" s="1130" t="s">
        <v>1566</v>
      </c>
      <c r="B27" s="1131">
        <v>2025</v>
      </c>
      <c r="J27" s="232" t="s">
        <v>532</v>
      </c>
      <c r="AX27" s="1176" t="s">
        <v>1567</v>
      </c>
      <c r="BB27" s="1176" t="s">
        <v>1568</v>
      </c>
      <c r="BC27" s="1176" t="s">
        <v>1551</v>
      </c>
      <c r="BE27" s="1176">
        <v>2025</v>
      </c>
      <c r="BH27" s="1126" t="s">
        <v>28</v>
      </c>
      <c r="BJ27" s="1124" t="s">
        <v>1452</v>
      </c>
      <c r="BL27" s="1124" t="s">
        <v>1452</v>
      </c>
      <c r="BN27" s="1126" t="s">
        <v>28</v>
      </c>
      <c r="BQ27" s="1337">
        <v>4190072</v>
      </c>
      <c r="BR27" s="1124" t="s">
        <v>1569</v>
      </c>
      <c r="BS27" s="1485"/>
      <c r="BV27" s="1126"/>
      <c r="BW27" s="1126"/>
    </row>
    <row customHeight="1" ht="11.25">
      <c r="A28" s="1130" t="s">
        <v>1570</v>
      </c>
      <c r="D28" s="1157"/>
      <c r="E28" s="1158"/>
      <c r="F28" s="1158"/>
      <c r="H28" s="1159" t="s">
        <v>1571</v>
      </c>
      <c r="AX28" s="1176" t="s">
        <v>1572</v>
      </c>
      <c r="AZ28" s="1123" t="s">
        <v>1573</v>
      </c>
      <c r="BB28" s="1176" t="s">
        <v>1574</v>
      </c>
      <c r="BC28" s="1176" t="s">
        <v>1575</v>
      </c>
      <c r="BE28" s="1176">
        <v>2026</v>
      </c>
      <c r="BH28" s="1126" t="s">
        <v>28</v>
      </c>
      <c r="BJ28" s="1124" t="s">
        <v>1459</v>
      </c>
      <c r="BL28" s="1124" t="s">
        <v>1459</v>
      </c>
      <c r="BN28" s="1126" t="s">
        <v>28</v>
      </c>
      <c r="BQ28" s="1337">
        <v>4190073</v>
      </c>
      <c r="BR28" s="1124" t="s">
        <v>1576</v>
      </c>
      <c r="BS28" s="1485"/>
      <c r="BV28" s="1126"/>
      <c r="BW28" s="1126"/>
    </row>
    <row customHeight="1" ht="11.25">
      <c r="A29" s="1130" t="s">
        <v>1577</v>
      </c>
      <c r="D29" s="1160" t="s">
        <v>1578</v>
      </c>
      <c r="E29" s="1161" t="str">
        <f>IF(TEMPLATE_GROUP="","",INDEX(StartDateList,MATCH(TEMPLATE_GROUP,CodeTemplateList,0),1))</f>
        <v>01.01.2025</v>
      </c>
      <c r="F29" s="1161" t="str">
        <f>IF(TEMPLATE_GROUP="","",INDEX(EndDateList,MATCH(TEMPLATE_GROUP,CodeTemplateList,0),1))</f>
        <v>31.12.2025</v>
      </c>
      <c r="H29" s="1162" t="s">
        <v>1579</v>
      </c>
      <c r="AX29" s="1176" t="s">
        <v>1580</v>
      </c>
      <c r="AZ29" s="1176" t="s">
        <v>1224</v>
      </c>
      <c r="BB29" s="1176" t="s">
        <v>1427</v>
      </c>
      <c r="BC29" s="1147"/>
      <c r="BE29" s="1176">
        <v>2027</v>
      </c>
      <c r="BJ29" s="1124" t="s">
        <v>1467</v>
      </c>
      <c r="BL29" s="1124" t="s">
        <v>1467</v>
      </c>
    </row>
    <row customHeight="1" ht="11.25">
      <c r="A30" s="1130" t="s">
        <v>1581</v>
      </c>
      <c r="D30" s="1163"/>
      <c r="E30" s="1164"/>
      <c r="F30" s="1164"/>
      <c r="AX30" s="1176" t="s">
        <v>1582</v>
      </c>
      <c r="AZ30" s="1176" t="s">
        <v>1252</v>
      </c>
      <c r="BE30" s="1176">
        <v>2028</v>
      </c>
      <c r="BJ30" s="1124" t="s">
        <v>1583</v>
      </c>
      <c r="BL30" s="1124" t="s">
        <v>1583</v>
      </c>
    </row>
    <row customHeight="1" ht="12.75">
      <c r="A31" s="1130" t="s">
        <v>1584</v>
      </c>
      <c r="D31" s="1157"/>
      <c r="E31" s="1158"/>
      <c r="F31" s="1158"/>
      <c r="H31" s="1165"/>
      <c r="AX31" s="1176" t="s">
        <v>1585</v>
      </c>
      <c r="AZ31" s="1176" t="s">
        <v>1586</v>
      </c>
      <c r="BE31" s="1176">
        <v>2029</v>
      </c>
      <c r="BJ31" s="1124" t="s">
        <v>1587</v>
      </c>
      <c r="BL31" s="1124" t="s">
        <v>1587</v>
      </c>
    </row>
    <row customHeight="1" ht="11.25">
      <c r="A32" s="1130" t="s">
        <v>1588</v>
      </c>
      <c r="D32" s="1160" t="s">
        <v>1589</v>
      </c>
      <c r="E32" s="1161" t="str">
        <f>IF(TEMPLATE_GROUP="","",INDEX(StartDateList,MATCH(TEMPLATE_GROUP,CodeTemplateList,0),1))</f>
        <v>01.01.2025</v>
      </c>
      <c r="F32" s="1161" t="str">
        <f>IF(TEMPLATE_GROUP="","",INDEX(EndDateList,MATCH(TEMPLATE_GROUP,CodeTemplateList,0),1))</f>
        <v>31.12.2025</v>
      </c>
      <c r="H32" s="1166" t="s">
        <v>1590</v>
      </c>
      <c r="O32" s="1130" t="s">
        <v>1222</v>
      </c>
      <c r="AX32" s="1176" t="s">
        <v>1591</v>
      </c>
      <c r="AZ32" s="1176" t="s">
        <v>1320</v>
      </c>
      <c r="BE32" s="1176">
        <v>2030</v>
      </c>
      <c r="BJ32" s="1124" t="s">
        <v>1476</v>
      </c>
      <c r="BL32" s="1124" t="s">
        <v>1476</v>
      </c>
    </row>
    <row customHeight="1" ht="11.25">
      <c r="A33" s="1130" t="s">
        <v>1592</v>
      </c>
      <c r="O33" s="1130" t="s">
        <v>1249</v>
      </c>
      <c r="AX33" s="1176" t="s">
        <v>1593</v>
      </c>
      <c r="AZ33" s="1176" t="s">
        <v>1223</v>
      </c>
      <c r="BE33" s="1176">
        <v>2031</v>
      </c>
      <c r="BJ33" s="1124" t="s">
        <v>1483</v>
      </c>
      <c r="BL33" s="1124" t="s">
        <v>1483</v>
      </c>
    </row>
    <row customHeight="1" ht="11.25">
      <c r="A34" s="1130" t="s">
        <v>1594</v>
      </c>
      <c r="O34" s="1130" t="s">
        <v>1285</v>
      </c>
      <c r="AX34" s="1176" t="s">
        <v>1595</v>
      </c>
      <c r="BE34" s="1176">
        <v>2032</v>
      </c>
      <c r="BJ34" s="1124" t="s">
        <v>1494</v>
      </c>
      <c r="BL34" s="1124" t="s">
        <v>1494</v>
      </c>
    </row>
    <row customHeight="1" ht="11.25">
      <c r="A35" s="1130" t="s">
        <v>1596</v>
      </c>
      <c r="O35" s="1130" t="s">
        <v>1318</v>
      </c>
      <c r="AX35" s="1176" t="s">
        <v>1597</v>
      </c>
      <c r="AZ35" s="1123" t="s">
        <v>1598</v>
      </c>
      <c r="BE35" s="1176">
        <v>2033</v>
      </c>
      <c r="BL35" s="1124" t="s">
        <v>1599</v>
      </c>
    </row>
    <row customHeight="1" ht="11.25">
      <c r="A36" s="1926" t="s">
        <v>1600</v>
      </c>
      <c r="D36" s="1167" t="s">
        <v>1601</v>
      </c>
      <c r="E36" s="1168" t="s">
        <v>910</v>
      </c>
      <c r="F36" s="1169" t="str">
        <f>INDEX(E37:E41,MATCH(TEMPLATE_SPHERE,F37:F41,0))</f>
        <v>водоотведения</v>
      </c>
      <c r="G36" s="1169" t="str">
        <f>INDEX(G37:G41,MATCH(TEMPLATE_SPHERE,F37:F41,0))</f>
        <v>водоотведение</v>
      </c>
      <c r="O36" s="1130" t="s">
        <v>1343</v>
      </c>
      <c r="AX36" s="1176" t="s">
        <v>1602</v>
      </c>
      <c r="AZ36" s="1176" t="s">
        <v>1223</v>
      </c>
      <c r="BE36" s="1176">
        <v>2034</v>
      </c>
      <c r="BL36" s="1124" t="s">
        <v>1603</v>
      </c>
    </row>
    <row customHeight="1" ht="11.25">
      <c r="A37" s="1130" t="s">
        <v>1604</v>
      </c>
      <c r="E37" s="463" t="s">
        <v>1605</v>
      </c>
      <c r="F37" s="1170" t="s">
        <v>811</v>
      </c>
      <c r="G37" s="463" t="s">
        <v>1606</v>
      </c>
      <c r="O37" s="1130" t="s">
        <v>1362</v>
      </c>
      <c r="AX37" s="1176" t="s">
        <v>1607</v>
      </c>
      <c r="AZ37" s="1176" t="s">
        <v>1251</v>
      </c>
      <c r="BE37" s="1176">
        <v>2035</v>
      </c>
    </row>
    <row customHeight="1" ht="11.25">
      <c r="A38" s="1130" t="s">
        <v>1608</v>
      </c>
      <c r="E38" s="463" t="s">
        <v>1609</v>
      </c>
      <c r="F38" s="1171" t="s">
        <v>857</v>
      </c>
      <c r="G38" s="463" t="s">
        <v>1610</v>
      </c>
      <c r="O38" s="1130" t="s">
        <v>1379</v>
      </c>
      <c r="AX38" s="1176" t="s">
        <v>1611</v>
      </c>
      <c r="AZ38" s="1176" t="s">
        <v>1286</v>
      </c>
      <c r="BE38" s="1176">
        <v>2036</v>
      </c>
      <c r="BH38" s="1123" t="s">
        <v>1612</v>
      </c>
      <c r="BJ38" s="1123" t="s">
        <v>1613</v>
      </c>
      <c r="BL38" s="1123" t="s">
        <v>1614</v>
      </c>
      <c r="BN38" s="1123" t="s">
        <v>1615</v>
      </c>
    </row>
    <row customHeight="1" ht="11.25">
      <c r="A39" s="1130" t="s">
        <v>1616</v>
      </c>
      <c r="E39" s="463" t="s">
        <v>1617</v>
      </c>
      <c r="F39" s="1171" t="s">
        <v>910</v>
      </c>
      <c r="G39" s="463" t="s">
        <v>1618</v>
      </c>
      <c r="O39" s="1130" t="s">
        <v>1395</v>
      </c>
      <c r="AX39" s="1176" t="s">
        <v>1619</v>
      </c>
      <c r="AZ39" s="1176" t="s">
        <v>1319</v>
      </c>
      <c r="BE39" s="1176">
        <v>2037</v>
      </c>
      <c r="BH39" s="1124" t="s">
        <v>1620</v>
      </c>
      <c r="BJ39" s="1273" t="s">
        <v>1620</v>
      </c>
      <c r="BL39" s="1273" t="s">
        <v>1620</v>
      </c>
      <c r="BN39" s="1124" t="s">
        <v>1621</v>
      </c>
    </row>
    <row customHeight="1" ht="11.25">
      <c r="A40" s="1130" t="s">
        <v>1622</v>
      </c>
      <c r="E40" s="463" t="s">
        <v>1623</v>
      </c>
      <c r="F40" s="1171" t="s">
        <v>897</v>
      </c>
      <c r="G40" s="463" t="s">
        <v>1624</v>
      </c>
      <c r="O40" s="1130" t="s">
        <v>1411</v>
      </c>
      <c r="AX40" s="1176" t="s">
        <v>1625</v>
      </c>
      <c r="BE40" s="1176">
        <v>2038</v>
      </c>
      <c r="BH40" s="1124" t="s">
        <v>1626</v>
      </c>
      <c r="BJ40" s="1273" t="s">
        <v>1030</v>
      </c>
      <c r="BL40" s="1273" t="s">
        <v>1030</v>
      </c>
      <c r="BN40" s="1124" t="s">
        <v>1064</v>
      </c>
    </row>
    <row customHeight="1" ht="11.25">
      <c r="A41" s="1130" t="s">
        <v>1627</v>
      </c>
      <c r="E41" s="463" t="s">
        <v>1628</v>
      </c>
      <c r="F41" s="1171" t="s">
        <v>1629</v>
      </c>
      <c r="G41" s="463" t="s">
        <v>1628</v>
      </c>
      <c r="O41" s="1130" t="s">
        <v>1427</v>
      </c>
      <c r="AX41" s="1176" t="s">
        <v>1630</v>
      </c>
      <c r="AZ41" s="1123" t="s">
        <v>1631</v>
      </c>
      <c r="BE41" s="1176">
        <v>2039</v>
      </c>
      <c r="BH41" s="1124" t="s">
        <v>1632</v>
      </c>
      <c r="BJ41" s="1273" t="s">
        <v>1026</v>
      </c>
      <c r="BL41" s="1273" t="s">
        <v>1026</v>
      </c>
      <c r="BN41" s="1124" t="s">
        <v>1051</v>
      </c>
    </row>
    <row customHeight="1" ht="11.25">
      <c r="A42" s="1130" t="s">
        <v>1633</v>
      </c>
      <c r="AX42" s="1176" t="s">
        <v>1634</v>
      </c>
      <c r="AZ42" s="1176" t="s">
        <v>1222</v>
      </c>
      <c r="BE42" s="1176">
        <v>2040</v>
      </c>
      <c r="BH42" s="1124" t="s">
        <v>1048</v>
      </c>
      <c r="BJ42" s="1273" t="s">
        <v>1028</v>
      </c>
      <c r="BL42" s="1273" t="s">
        <v>1028</v>
      </c>
      <c r="BN42" s="1124" t="s">
        <v>1635</v>
      </c>
    </row>
    <row customHeight="1" ht="11.25">
      <c r="A43" s="1130" t="s">
        <v>1636</v>
      </c>
      <c r="AX43" s="1176" t="s">
        <v>1637</v>
      </c>
      <c r="AZ43" s="1176" t="s">
        <v>1249</v>
      </c>
      <c r="BE43" s="1176">
        <v>2041</v>
      </c>
      <c r="BH43" s="1124" t="s">
        <v>1638</v>
      </c>
      <c r="BJ43" s="1273" t="s">
        <v>1632</v>
      </c>
      <c r="BL43" s="1273" t="s">
        <v>1632</v>
      </c>
      <c r="BN43" s="1124" t="s">
        <v>1639</v>
      </c>
    </row>
    <row customHeight="1" ht="11.25">
      <c r="A44" s="1130" t="s">
        <v>1640</v>
      </c>
      <c r="G44" s="1150">
        <f>YEAR(TODAY())</f>
        <v>2024</v>
      </c>
      <c r="I44" s="855" t="s">
        <v>1641</v>
      </c>
      <c r="J44" s="1145" t="s">
        <v>1642</v>
      </c>
      <c r="K44" s="1145" t="s">
        <v>1643</v>
      </c>
      <c r="AX44" s="1176" t="s">
        <v>1644</v>
      </c>
      <c r="AZ44" s="1176" t="s">
        <v>1285</v>
      </c>
      <c r="BE44" s="1176">
        <v>2042</v>
      </c>
      <c r="BH44" s="1124" t="s">
        <v>1645</v>
      </c>
      <c r="BJ44" s="1273" t="s">
        <v>1048</v>
      </c>
      <c r="BL44" s="1273" t="s">
        <v>1048</v>
      </c>
      <c r="BN44" s="1124" t="s">
        <v>1646</v>
      </c>
    </row>
    <row customHeight="1" ht="11.25">
      <c r="A45" s="1130" t="s">
        <v>1647</v>
      </c>
      <c r="D45" s="1167" t="s">
        <v>1648</v>
      </c>
      <c r="E45" s="1168" t="s">
        <v>1649</v>
      </c>
      <c r="F45" s="853" t="s">
        <v>1650</v>
      </c>
      <c r="G45" s="852" t="s">
        <v>1651</v>
      </c>
      <c r="H45" s="855" t="s">
        <v>1652</v>
      </c>
      <c r="I45" s="1797">
        <f>INDEX(PeriodIsEmptyList,MATCH(TEMPLATE_GROUP,CodeTemplateList,0),1)</f>
        <v>0</v>
      </c>
      <c r="J45" s="1800" t="str">
        <f>INDEX(NameTemplatesInTitleList,MATCH(TEMPLATE_GROUP,CodeTemplateList,0),1)</f>
        <v>Показатели, подлежащие раскрытию в сфере водоотведения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1653</v>
      </c>
      <c r="AZ45" s="1176" t="s">
        <v>1318</v>
      </c>
      <c r="BE45" s="1176">
        <v>2043</v>
      </c>
      <c r="BH45" s="1124" t="s">
        <v>1654</v>
      </c>
      <c r="BJ45" s="1273" t="s">
        <v>1042</v>
      </c>
      <c r="BL45" s="1273" t="s">
        <v>1042</v>
      </c>
      <c r="BN45" s="1124" t="s">
        <v>1655</v>
      </c>
    </row>
    <row customHeight="1" ht="11.25">
      <c r="A46" s="1130" t="s">
        <v>1656</v>
      </c>
      <c r="E46" s="463" t="s">
        <v>26</v>
      </c>
      <c r="F46" s="1170" t="s">
        <v>1657</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(водоотведения)</v>
      </c>
      <c r="K46" s="1802"/>
      <c r="AX46" s="1176" t="s">
        <v>1658</v>
      </c>
      <c r="AZ46" s="1176" t="s">
        <v>1343</v>
      </c>
      <c r="BE46" s="1176">
        <v>2044</v>
      </c>
      <c r="BH46" s="1124" t="s">
        <v>1051</v>
      </c>
      <c r="BJ46" s="1273" t="s">
        <v>1032</v>
      </c>
      <c r="BL46" s="1273" t="s">
        <v>1032</v>
      </c>
      <c r="BN46" s="1124" t="s">
        <v>1659</v>
      </c>
    </row>
    <row customHeight="1" ht="11.25">
      <c r="A47" s="1130" t="s">
        <v>1660</v>
      </c>
      <c r="E47" s="463" t="s">
        <v>33</v>
      </c>
      <c r="F47" s="1171" t="s">
        <v>1661</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802"/>
      <c r="AX47" s="1176" t="s">
        <v>1662</v>
      </c>
      <c r="AZ47" s="1176" t="s">
        <v>1362</v>
      </c>
      <c r="BE47" s="1176">
        <v>2045</v>
      </c>
      <c r="BH47" s="1124" t="s">
        <v>1635</v>
      </c>
      <c r="BJ47" s="1273" t="s">
        <v>1034</v>
      </c>
      <c r="BL47" s="1273" t="s">
        <v>1034</v>
      </c>
      <c r="BN47" s="1124" t="s">
        <v>1663</v>
      </c>
    </row>
    <row customHeight="1" ht="11.25">
      <c r="A48" s="1130" t="s">
        <v>1664</v>
      </c>
      <c r="E48" s="463" t="s">
        <v>1665</v>
      </c>
      <c r="F48" s="1171" t="s">
        <v>1666</v>
      </c>
      <c r="G48" s="1172" t="str">
        <f>_xlfn.IFERROR(IF(f_year="","01.01."&amp;CURRENT_YEAR,"01.01."&amp;f_year),"01.01."&amp;CURRENT_YEAR)</f>
        <v>01.01.2024</v>
      </c>
      <c r="H48" s="1172" t="str">
        <f>_xlfn.IFERROR(IF(f_year="","31.12."&amp;CURRENT_YEAR,"31.12."&amp;f_year),"31.12."&amp;CURRENT_YEAR)</f>
        <v>31.12.2024</v>
      </c>
      <c r="I48" s="1798">
        <f>IF(f_year="",TRUE,FALSE)</f>
        <v>1</v>
      </c>
      <c r="J48" s="1801" t="s">
        <v>1667</v>
      </c>
      <c r="K48" s="1802"/>
      <c r="AX48" s="1176" t="s">
        <v>1668</v>
      </c>
      <c r="AZ48" s="1176" t="s">
        <v>1379</v>
      </c>
      <c r="BE48" s="1176">
        <v>2046</v>
      </c>
      <c r="BH48" s="1124" t="s">
        <v>1639</v>
      </c>
      <c r="BJ48" s="1273" t="s">
        <v>1036</v>
      </c>
      <c r="BL48" s="1273" t="s">
        <v>1036</v>
      </c>
      <c r="BN48" s="1124" t="s">
        <v>1669</v>
      </c>
    </row>
    <row customHeight="1" ht="11.25">
      <c r="A49" s="1130" t="s">
        <v>1670</v>
      </c>
      <c r="E49" s="463" t="s">
        <v>1671</v>
      </c>
      <c r="F49" s="1171" t="s">
        <v>1672</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802"/>
      <c r="AX49" s="1176" t="s">
        <v>1673</v>
      </c>
      <c r="AZ49" s="1176" t="s">
        <v>1395</v>
      </c>
      <c r="BE49" s="1176">
        <v>2047</v>
      </c>
      <c r="BH49" s="1124" t="s">
        <v>1052</v>
      </c>
      <c r="BJ49" s="1273" t="s">
        <v>1038</v>
      </c>
      <c r="BL49" s="1273" t="s">
        <v>1038</v>
      </c>
    </row>
    <row customHeight="1" ht="11.25">
      <c r="A50" s="1130" t="s">
        <v>1674</v>
      </c>
      <c r="E50" s="463" t="s">
        <v>1675</v>
      </c>
      <c r="F50" s="1171" t="s">
        <v>1022</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802"/>
      <c r="AX50" s="1176" t="s">
        <v>1676</v>
      </c>
      <c r="AZ50" s="1176" t="s">
        <v>1411</v>
      </c>
      <c r="BE50" s="1176">
        <v>2048</v>
      </c>
      <c r="BH50" s="1124" t="s">
        <v>1646</v>
      </c>
      <c r="BJ50" s="1273" t="s">
        <v>1040</v>
      </c>
      <c r="BL50" s="1273" t="s">
        <v>1040</v>
      </c>
    </row>
    <row customHeight="1" ht="11.25">
      <c r="A51" s="1130" t="s">
        <v>1677</v>
      </c>
      <c r="E51" s="463" t="s">
        <v>1678</v>
      </c>
      <c r="F51" s="1171" t="s">
        <v>1679</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1680</v>
      </c>
      <c r="AZ51" s="1176" t="s">
        <v>1427</v>
      </c>
      <c r="BE51" s="1176">
        <v>2049</v>
      </c>
      <c r="BH51" s="1124" t="s">
        <v>1655</v>
      </c>
      <c r="BJ51" s="1273" t="s">
        <v>1681</v>
      </c>
      <c r="BL51" s="1273" t="s">
        <v>1681</v>
      </c>
    </row>
    <row customHeight="1" ht="11.25">
      <c r="A52" s="1130" t="s">
        <v>1682</v>
      </c>
      <c r="E52" s="463" t="s">
        <v>1683</v>
      </c>
      <c r="F52" s="1171" t="s">
        <v>1649</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водоотведения (цены и тарифы)</v>
      </c>
      <c r="K52" s="1802"/>
      <c r="AX52" s="1176" t="s">
        <v>1684</v>
      </c>
      <c r="AZ52" s="1176" t="s">
        <v>1223</v>
      </c>
      <c r="BE52" s="1176">
        <v>2050</v>
      </c>
      <c r="BH52" s="1124" t="s">
        <v>1659</v>
      </c>
      <c r="BJ52" s="1273" t="s">
        <v>1051</v>
      </c>
      <c r="BL52" s="1273" t="s">
        <v>1051</v>
      </c>
    </row>
    <row customHeight="1" ht="11.25">
      <c r="A53" s="1130" t="s">
        <v>1685</v>
      </c>
      <c r="E53" s="463" t="s">
        <v>1686</v>
      </c>
      <c r="F53" s="1171" t="s">
        <v>1686</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1687</v>
      </c>
      <c r="K53" s="1802"/>
      <c r="AX53" s="1176" t="s">
        <v>1688</v>
      </c>
      <c r="BE53" s="1176">
        <v>2051</v>
      </c>
      <c r="BH53" s="1124" t="s">
        <v>1663</v>
      </c>
      <c r="BJ53" s="1273" t="s">
        <v>1635</v>
      </c>
      <c r="BL53" s="1273" t="s">
        <v>1635</v>
      </c>
    </row>
    <row customHeight="1" ht="11.25">
      <c r="A54" s="1130" t="s">
        <v>1689</v>
      </c>
      <c r="AX54" s="1176" t="s">
        <v>1690</v>
      </c>
      <c r="AZ54" s="1123" t="s">
        <v>1691</v>
      </c>
      <c r="BE54" s="1176">
        <v>2052</v>
      </c>
      <c r="BH54" s="1124" t="s">
        <v>1669</v>
      </c>
      <c r="BJ54" s="1273" t="s">
        <v>1639</v>
      </c>
      <c r="BL54" s="1273" t="s">
        <v>1639</v>
      </c>
    </row>
    <row customHeight="1" ht="11.25">
      <c r="A55" s="1130" t="s">
        <v>1692</v>
      </c>
      <c r="AX55" s="1176" t="s">
        <v>1693</v>
      </c>
      <c r="AZ55" s="1176" t="s">
        <v>1225</v>
      </c>
      <c r="BE55" s="1176">
        <v>2053</v>
      </c>
      <c r="BH55" s="1126" t="s">
        <v>28</v>
      </c>
      <c r="BJ55" s="1273" t="s">
        <v>1052</v>
      </c>
      <c r="BL55" s="1273" t="s">
        <v>1052</v>
      </c>
    </row>
    <row customHeight="1" ht="11.25">
      <c r="A56" s="1130" t="s">
        <v>1694</v>
      </c>
      <c r="D56" s="1174" t="s">
        <v>1695</v>
      </c>
      <c r="E56" s="1151" t="s">
        <v>100</v>
      </c>
      <c r="F56" s="1130" t="s">
        <v>1696</v>
      </c>
      <c r="AX56" s="1176" t="s">
        <v>1697</v>
      </c>
      <c r="AZ56" s="1176" t="s">
        <v>1253</v>
      </c>
      <c r="BE56" s="1176">
        <v>2054</v>
      </c>
      <c r="BH56" s="1126" t="s">
        <v>28</v>
      </c>
      <c r="BJ56" s="1273" t="s">
        <v>1646</v>
      </c>
      <c r="BL56" s="1273" t="s">
        <v>1646</v>
      </c>
    </row>
    <row customHeight="1" ht="11.25">
      <c r="A57" s="1130" t="s">
        <v>1698</v>
      </c>
      <c r="D57" s="1174" t="s">
        <v>1699</v>
      </c>
      <c r="E57" s="1151" t="s">
        <v>100</v>
      </c>
      <c r="F57" s="1130" t="s">
        <v>1696</v>
      </c>
      <c r="AX57" s="1176" t="s">
        <v>1700</v>
      </c>
      <c r="AZ57" s="1176" t="s">
        <v>1288</v>
      </c>
      <c r="BE57" s="1176">
        <v>2055</v>
      </c>
      <c r="BJ57" s="1273" t="s">
        <v>1655</v>
      </c>
      <c r="BL57" s="1273" t="s">
        <v>1655</v>
      </c>
    </row>
    <row customHeight="1" ht="11.25">
      <c r="A58" s="1130" t="s">
        <v>1701</v>
      </c>
      <c r="D58" s="1174" t="s">
        <v>1702</v>
      </c>
      <c r="E58" s="1151" t="s">
        <v>100</v>
      </c>
      <c r="F58" s="1130" t="s">
        <v>1696</v>
      </c>
      <c r="AX58" s="1176" t="s">
        <v>1703</v>
      </c>
      <c r="BE58" s="1176">
        <v>2056</v>
      </c>
      <c r="BJ58" s="1273" t="s">
        <v>1659</v>
      </c>
      <c r="BL58" s="1273" t="s">
        <v>1659</v>
      </c>
    </row>
    <row customHeight="1" ht="11.25">
      <c r="A59" s="1130" t="s">
        <v>1704</v>
      </c>
      <c r="D59" s="1174" t="s">
        <v>131</v>
      </c>
      <c r="E59" s="1151" t="s">
        <v>1591</v>
      </c>
      <c r="F59" s="1130" t="s">
        <v>1705</v>
      </c>
      <c r="AX59" s="1176" t="s">
        <v>1706</v>
      </c>
      <c r="AZ59" s="1123" t="s">
        <v>1707</v>
      </c>
      <c r="BE59" s="1176">
        <v>2057</v>
      </c>
      <c r="BJ59" s="1273" t="s">
        <v>1663</v>
      </c>
      <c r="BL59" s="1273" t="s">
        <v>1663</v>
      </c>
    </row>
    <row customHeight="1" ht="11.25">
      <c r="A60" s="1130" t="s">
        <v>1708</v>
      </c>
      <c r="D60" s="1174" t="s">
        <v>1709</v>
      </c>
      <c r="E60" s="1151" t="s">
        <v>1591</v>
      </c>
      <c r="F60" s="1130" t="s">
        <v>1705</v>
      </c>
      <c r="AX60" s="1176" t="s">
        <v>1710</v>
      </c>
      <c r="AZ60" s="1176" t="s">
        <v>1226</v>
      </c>
      <c r="BE60" s="1176">
        <v>2058</v>
      </c>
      <c r="BJ60" s="1273" t="s">
        <v>1669</v>
      </c>
      <c r="BL60" s="1273" t="s">
        <v>1669</v>
      </c>
    </row>
    <row customHeight="1" ht="11.25">
      <c r="A61" s="1130" t="s">
        <v>1711</v>
      </c>
      <c r="D61" s="1174" t="s">
        <v>1712</v>
      </c>
      <c r="E61" s="1151" t="s">
        <v>1591</v>
      </c>
      <c r="F61" s="1130" t="s">
        <v>1705</v>
      </c>
      <c r="AX61" s="1176" t="s">
        <v>1713</v>
      </c>
      <c r="AZ61" s="1176" t="s">
        <v>1254</v>
      </c>
      <c r="BE61" s="1176">
        <v>2059</v>
      </c>
      <c r="BL61" s="1273" t="s">
        <v>1044</v>
      </c>
    </row>
    <row customHeight="1" ht="11.25">
      <c r="A62" s="1130" t="s">
        <v>1714</v>
      </c>
      <c r="D62" s="1174" t="s">
        <v>130</v>
      </c>
      <c r="E62" s="1151">
        <v>30</v>
      </c>
      <c r="F62" s="1130" t="s">
        <v>1705</v>
      </c>
      <c r="AZ62" s="1176" t="s">
        <v>1289</v>
      </c>
      <c r="BE62" s="1176">
        <v>2060</v>
      </c>
      <c r="BL62" s="1273" t="s">
        <v>1046</v>
      </c>
    </row>
    <row customHeight="1" ht="11.25">
      <c r="A63" s="1130" t="s">
        <v>1715</v>
      </c>
      <c r="D63" s="1174" t="s">
        <v>1716</v>
      </c>
      <c r="E63" s="1151">
        <v>30</v>
      </c>
      <c r="F63" s="1130" t="s">
        <v>1705</v>
      </c>
      <c r="AZ63" s="1176" t="s">
        <v>1321</v>
      </c>
      <c r="BE63" s="1176">
        <v>2061</v>
      </c>
    </row>
    <row customHeight="1" ht="11.25">
      <c r="A64" s="1130" t="s">
        <v>1717</v>
      </c>
      <c r="D64" s="1174" t="s">
        <v>1718</v>
      </c>
      <c r="E64" s="1151">
        <v>30</v>
      </c>
      <c r="F64" s="1130" t="s">
        <v>1705</v>
      </c>
      <c r="AZ64" s="1176" t="s">
        <v>1344</v>
      </c>
      <c r="BE64" s="1176">
        <v>2062</v>
      </c>
    </row>
    <row customHeight="1" ht="11.25">
      <c r="A65" s="1130" t="s">
        <v>1719</v>
      </c>
      <c r="D65" s="1130"/>
      <c r="BE65" s="1176">
        <v>2063</v>
      </c>
    </row>
    <row customHeight="1" ht="11.25">
      <c r="A66" s="1130" t="s">
        <v>1720</v>
      </c>
      <c r="AZ66" s="1123" t="s">
        <v>1721</v>
      </c>
      <c r="BE66" s="1176">
        <v>2064</v>
      </c>
    </row>
    <row customHeight="1" ht="11.25">
      <c r="A67" s="1130" t="s">
        <v>1722</v>
      </c>
      <c r="AZ67" s="1176" t="s">
        <v>1227</v>
      </c>
      <c r="BE67" s="1176">
        <v>2065</v>
      </c>
    </row>
    <row customHeight="1" ht="11.25">
      <c r="A68" s="1130" t="s">
        <v>1723</v>
      </c>
      <c r="AZ68" s="1176" t="s">
        <v>1255</v>
      </c>
      <c r="BE68" s="1176">
        <v>2066</v>
      </c>
      <c r="BH68" s="1123" t="s">
        <v>1724</v>
      </c>
      <c r="BJ68" s="1123" t="s">
        <v>1725</v>
      </c>
      <c r="BL68" s="1123" t="s">
        <v>1726</v>
      </c>
      <c r="BN68" s="1123" t="s">
        <v>1727</v>
      </c>
    </row>
    <row customHeight="1" ht="11.25">
      <c r="A69" s="1130" t="s">
        <v>1728</v>
      </c>
      <c r="AZ69" s="1176" t="s">
        <v>1290</v>
      </c>
      <c r="BE69" s="1176">
        <v>2067</v>
      </c>
      <c r="BH69" s="1124" t="s">
        <v>1729</v>
      </c>
      <c r="BI69" s="1173" t="s">
        <v>110</v>
      </c>
      <c r="BJ69" s="1124" t="s">
        <v>1730</v>
      </c>
      <c r="BK69" s="1173" t="s">
        <v>110</v>
      </c>
      <c r="BL69" s="1124" t="s">
        <v>1731</v>
      </c>
      <c r="BM69" s="1126" t="s">
        <v>110</v>
      </c>
      <c r="BN69" s="1124" t="s">
        <v>1732</v>
      </c>
    </row>
    <row customHeight="1" ht="11.25">
      <c r="A70" s="1130" t="s">
        <v>1733</v>
      </c>
      <c r="AZ70" s="1176" t="s">
        <v>1322</v>
      </c>
      <c r="BE70" s="1176">
        <v>2068</v>
      </c>
      <c r="BH70" s="1124" t="s">
        <v>1734</v>
      </c>
      <c r="BJ70" s="1124" t="s">
        <v>1735</v>
      </c>
      <c r="BL70" s="1124" t="s">
        <v>1736</v>
      </c>
      <c r="BN70" s="1124" t="s">
        <v>1737</v>
      </c>
    </row>
    <row customHeight="1" ht="11.25">
      <c r="A71" s="1130" t="s">
        <v>1738</v>
      </c>
      <c r="AZ71" s="1176" t="s">
        <v>1324</v>
      </c>
      <c r="BE71" s="1176">
        <v>2069</v>
      </c>
      <c r="BH71" s="1124" t="s">
        <v>1739</v>
      </c>
      <c r="BI71" s="1173" t="s">
        <v>91</v>
      </c>
      <c r="BJ71" s="1124" t="s">
        <v>1740</v>
      </c>
      <c r="BK71" s="1173" t="s">
        <v>91</v>
      </c>
      <c r="BL71" s="1124" t="s">
        <v>1741</v>
      </c>
      <c r="BM71" s="1126" t="s">
        <v>91</v>
      </c>
      <c r="BN71" s="1124" t="s">
        <v>1742</v>
      </c>
    </row>
    <row customHeight="1" ht="11.25">
      <c r="A72" s="1130" t="s">
        <v>16</v>
      </c>
      <c r="AZ72" s="1176" t="s">
        <v>19</v>
      </c>
      <c r="BE72" s="1176">
        <v>2070</v>
      </c>
      <c r="BH72" s="1124" t="s">
        <v>1743</v>
      </c>
      <c r="BJ72" s="1124" t="s">
        <v>1743</v>
      </c>
      <c r="BL72" s="1124" t="s">
        <v>1743</v>
      </c>
      <c r="BN72" s="1124" t="s">
        <v>1744</v>
      </c>
    </row>
    <row customHeight="1" ht="11.25">
      <c r="A73" s="1130" t="s">
        <v>1745</v>
      </c>
      <c r="BH73" s="1124" t="s">
        <v>1746</v>
      </c>
      <c r="BI73" s="1173" t="s">
        <v>100</v>
      </c>
      <c r="BJ73" s="1124" t="s">
        <v>1747</v>
      </c>
      <c r="BK73" s="1173" t="s">
        <v>100</v>
      </c>
      <c r="BL73" s="1124" t="s">
        <v>1748</v>
      </c>
      <c r="BM73" s="1126" t="s">
        <v>100</v>
      </c>
      <c r="BN73" s="1124" t="s">
        <v>1749</v>
      </c>
    </row>
    <row customHeight="1" ht="11.25">
      <c r="A74" s="1130" t="s">
        <v>1750</v>
      </c>
      <c r="BH74" s="1124" t="s">
        <v>1751</v>
      </c>
      <c r="BJ74" s="1124" t="s">
        <v>1752</v>
      </c>
      <c r="BL74" s="1124" t="s">
        <v>1753</v>
      </c>
      <c r="BN74" s="1124" t="s">
        <v>1754</v>
      </c>
    </row>
    <row customHeight="1" ht="11.25">
      <c r="A75" s="1130" t="s">
        <v>1755</v>
      </c>
      <c r="AZ75" s="1123" t="s">
        <v>1756</v>
      </c>
      <c r="BH75" s="1124" t="s">
        <v>1757</v>
      </c>
      <c r="BJ75" s="1124" t="s">
        <v>1757</v>
      </c>
      <c r="BL75" s="1124" t="s">
        <v>1757</v>
      </c>
    </row>
    <row customHeight="1" ht="11.25">
      <c r="A76" s="1130" t="s">
        <v>1758</v>
      </c>
      <c r="AZ76" s="1176" t="s">
        <v>1236</v>
      </c>
      <c r="BH76" s="1124" t="s">
        <v>1759</v>
      </c>
      <c r="BJ76" s="1124" t="s">
        <v>1760</v>
      </c>
      <c r="BL76" s="1124" t="s">
        <v>1761</v>
      </c>
    </row>
    <row customHeight="1" ht="11.25">
      <c r="A77" s="1130" t="s">
        <v>1762</v>
      </c>
      <c r="AZ77" s="1176" t="s">
        <v>1265</v>
      </c>
    </row>
    <row customHeight="1" ht="11.25">
      <c r="A78" s="1130" t="s">
        <v>1763</v>
      </c>
      <c r="AZ78" s="1176" t="s">
        <v>1297</v>
      </c>
    </row>
    <row customHeight="1" ht="11.25">
      <c r="A79" s="1130" t="s">
        <v>1764</v>
      </c>
      <c r="AZ79" s="1176" t="s">
        <v>1328</v>
      </c>
      <c r="BH79" s="1123" t="s">
        <v>1765</v>
      </c>
      <c r="BJ79" s="1123" t="s">
        <v>1766</v>
      </c>
      <c r="BL79" s="1123" t="s">
        <v>1767</v>
      </c>
    </row>
    <row customHeight="1" ht="11.25">
      <c r="A80" s="1130" t="s">
        <v>1768</v>
      </c>
      <c r="AZ80" s="1176" t="s">
        <v>1349</v>
      </c>
      <c r="BH80" s="1124" t="s">
        <v>1769</v>
      </c>
      <c r="BJ80" s="1124" t="s">
        <v>1770</v>
      </c>
      <c r="BL80" s="1124" t="s">
        <v>1771</v>
      </c>
    </row>
    <row customHeight="1" ht="11.25">
      <c r="A81" s="1130" t="s">
        <v>1772</v>
      </c>
      <c r="AZ81" s="1176" t="s">
        <v>1366</v>
      </c>
      <c r="BH81" s="1124" t="s">
        <v>1773</v>
      </c>
      <c r="BJ81" s="1124" t="s">
        <v>1774</v>
      </c>
      <c r="BL81" s="1124" t="s">
        <v>1775</v>
      </c>
    </row>
    <row customHeight="1" ht="11.25">
      <c r="A82" s="1130" t="s">
        <v>1776</v>
      </c>
      <c r="AZ82" s="1176" t="s">
        <v>1381</v>
      </c>
      <c r="BH82" s="1124" t="s">
        <v>1777</v>
      </c>
      <c r="BJ82" s="1124" t="s">
        <v>1778</v>
      </c>
      <c r="BL82" s="1124" t="s">
        <v>1779</v>
      </c>
    </row>
    <row customHeight="1" ht="11.25">
      <c r="A83" s="1130" t="s">
        <v>1780</v>
      </c>
      <c r="BH83" s="1124" t="s">
        <v>1781</v>
      </c>
      <c r="BJ83" s="1124" t="s">
        <v>1782</v>
      </c>
      <c r="BL83" s="1124" t="s">
        <v>1783</v>
      </c>
    </row>
    <row customHeight="1" ht="11.25">
      <c r="A84" s="1130" t="s">
        <v>1784</v>
      </c>
      <c r="AZ84" s="1123" t="s">
        <v>1785</v>
      </c>
    </row>
    <row customHeight="1" ht="11.25">
      <c r="A85" s="1926" t="s">
        <v>1786</v>
      </c>
      <c r="AZ85" s="1176" t="s">
        <v>1787</v>
      </c>
    </row>
    <row customHeight="1" ht="11.25">
      <c r="A86" s="1130" t="s">
        <v>1788</v>
      </c>
      <c r="AZ86" s="1176" t="s">
        <v>1789</v>
      </c>
      <c r="BH86" s="1123" t="s">
        <v>1790</v>
      </c>
      <c r="BJ86" s="1123" t="s">
        <v>1791</v>
      </c>
      <c r="BL86" s="1123" t="s">
        <v>1792</v>
      </c>
    </row>
    <row customHeight="1" ht="11.25">
      <c r="A87" s="1130" t="s">
        <v>1793</v>
      </c>
      <c r="AZ87" s="1176" t="s">
        <v>1794</v>
      </c>
      <c r="BH87" s="1124" t="s">
        <v>1795</v>
      </c>
      <c r="BJ87" s="1124" t="s">
        <v>1796</v>
      </c>
      <c r="BL87" s="1124" t="s">
        <v>1797</v>
      </c>
    </row>
    <row customHeight="1" ht="11.25">
      <c r="A88" s="1130" t="s">
        <v>1798</v>
      </c>
      <c r="AZ88" s="1662"/>
      <c r="BH88" s="1124" t="s">
        <v>1799</v>
      </c>
      <c r="BJ88" s="1124" t="s">
        <v>1800</v>
      </c>
      <c r="BL88" s="1124" t="s">
        <v>1801</v>
      </c>
    </row>
    <row customHeight="1" ht="11.25">
      <c r="A89" s="1130" t="s">
        <v>1802</v>
      </c>
      <c r="AZ89" s="1123" t="s">
        <v>1803</v>
      </c>
    </row>
    <row customHeight="1" ht="11.25">
      <c r="A90" s="1130" t="s">
        <v>1804</v>
      </c>
      <c r="AZ90" s="1176" t="s">
        <v>1022</v>
      </c>
    </row>
    <row customHeight="1" ht="11.25">
      <c r="A91" s="1130" t="s">
        <v>1805</v>
      </c>
      <c r="AZ91" s="1176" t="s">
        <v>1058</v>
      </c>
      <c r="BH91" s="1123" t="s">
        <v>1806</v>
      </c>
      <c r="BJ91" s="1123" t="s">
        <v>1807</v>
      </c>
      <c r="BL91" s="1123" t="s">
        <v>1808</v>
      </c>
    </row>
    <row customHeight="1" ht="11.25">
      <c r="AZ92" s="1176" t="s">
        <v>1809</v>
      </c>
      <c r="BH92" s="1124" t="s">
        <v>1810</v>
      </c>
      <c r="BJ92" s="1124" t="s">
        <v>1811</v>
      </c>
      <c r="BL92" s="1124" t="s">
        <v>1812</v>
      </c>
    </row>
    <row customHeight="1" ht="11.25">
      <c r="AZ93" s="1176" t="s">
        <v>1813</v>
      </c>
      <c r="BH93" s="1124" t="s">
        <v>1814</v>
      </c>
      <c r="BJ93" s="1124" t="s">
        <v>1815</v>
      </c>
      <c r="BL93" s="1124" t="s">
        <v>1816</v>
      </c>
    </row>
    <row customHeight="1" ht="11.25">
      <c r="AZ94" s="1176" t="s">
        <v>1817</v>
      </c>
    </row>
    <row r="96" customHeight="1" ht="11.25">
      <c r="AZ96" s="1123" t="s">
        <v>1818</v>
      </c>
      <c r="BH96" s="1123" t="s">
        <v>1819</v>
      </c>
      <c r="BJ96" s="1123" t="s">
        <v>1820</v>
      </c>
      <c r="BL96" s="1123" t="s">
        <v>1821</v>
      </c>
      <c r="BN96" s="1123" t="s">
        <v>1822</v>
      </c>
    </row>
    <row customHeight="1" ht="11.25">
      <c r="AZ97" s="1957" t="s">
        <v>1823</v>
      </c>
      <c r="BA97" s="1958" t="s">
        <v>1824</v>
      </c>
      <c r="BH97" s="1124" t="s">
        <v>1825</v>
      </c>
      <c r="BJ97" s="1124" t="s">
        <v>1826</v>
      </c>
      <c r="BL97" s="1124" t="s">
        <v>1827</v>
      </c>
      <c r="BN97" s="1124" t="s">
        <v>1828</v>
      </c>
    </row>
    <row customHeight="1" ht="11.25">
      <c r="AZ98" s="1957" t="s">
        <v>1829</v>
      </c>
      <c r="BA98" s="1958" t="s">
        <v>1830</v>
      </c>
      <c r="BH98" s="1124" t="s">
        <v>1831</v>
      </c>
      <c r="BJ98" s="1124" t="s">
        <v>1832</v>
      </c>
      <c r="BL98" s="1124" t="s">
        <v>1833</v>
      </c>
      <c r="BN98" s="1124" t="s">
        <v>1834</v>
      </c>
    </row>
    <row customHeight="1" ht="22.5">
      <c r="AZ99" s="1957" t="s">
        <v>1835</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1836</v>
      </c>
      <c r="BJ99" s="1124" t="s">
        <v>1837</v>
      </c>
      <c r="BL99" s="1124" t="s">
        <v>1838</v>
      </c>
      <c r="BN99" s="1124" t="s">
        <v>1839</v>
      </c>
    </row>
    <row customHeight="1" ht="22.5">
      <c r="AZ100" s="1957" t="s">
        <v>1840</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1427</v>
      </c>
      <c r="BL100" s="1124" t="s">
        <v>1427</v>
      </c>
      <c r="BN100" s="1124" t="s">
        <v>1841</v>
      </c>
    </row>
    <row customHeight="1" ht="22.5">
      <c r="AZ101" s="1957" t="s">
        <v>1842</v>
      </c>
      <c r="BA101" s="1958" t="s">
        <v>1843</v>
      </c>
      <c r="BN101" s="1124" t="s">
        <v>1844</v>
      </c>
    </row>
    <row customHeight="1" ht="22.5">
      <c r="AZ102" s="1957" t="s">
        <v>1845</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1846</v>
      </c>
    </row>
    <row customHeight="1" ht="11.25">
      <c r="AZ103" s="1957" t="s">
        <v>1847</v>
      </c>
      <c r="BA103" s="1958" t="s">
        <v>1848</v>
      </c>
      <c r="BN103" s="1124" t="s">
        <v>1849</v>
      </c>
    </row>
    <row customHeight="1" ht="11.25">
      <c r="BN104" s="1124" t="s">
        <v>1850</v>
      </c>
    </row>
    <row customHeight="1" ht="11.25">
      <c r="AZ105" s="1748" t="s">
        <v>1851</v>
      </c>
    </row>
    <row customHeight="1" ht="11.25">
      <c r="AZ106" s="1176" t="s">
        <v>1852</v>
      </c>
    </row>
    <row customHeight="1" ht="11.25">
      <c r="AZ107" s="1176" t="s">
        <v>1853</v>
      </c>
      <c r="BH107" s="1123" t="s">
        <v>1854</v>
      </c>
      <c r="BJ107" s="1123" t="s">
        <v>1855</v>
      </c>
      <c r="BL107" s="1123" t="s">
        <v>1856</v>
      </c>
      <c r="BN107" s="1123" t="s">
        <v>1857</v>
      </c>
    </row>
    <row customHeight="1" ht="11.25">
      <c r="AZ108" s="1176" t="s">
        <v>575</v>
      </c>
      <c r="BH108" s="1124" t="s">
        <v>1858</v>
      </c>
      <c r="BJ108" s="1124" t="s">
        <v>1859</v>
      </c>
      <c r="BL108" s="1124" t="s">
        <v>1513</v>
      </c>
      <c r="BN108" s="1124" t="s">
        <v>1860</v>
      </c>
    </row>
    <row customHeight="1" ht="11.25">
      <c r="BH109" s="1124" t="s">
        <v>1861</v>
      </c>
    </row>
    <row customHeight="1" ht="11.25">
      <c r="AZ110" s="1748" t="s">
        <v>1862</v>
      </c>
      <c r="BH110" s="1124" t="s">
        <v>1861</v>
      </c>
    </row>
    <row customHeight="1" ht="11.25">
      <c r="AZ111" s="1957" t="s">
        <v>1823</v>
      </c>
      <c r="BA111" s="1958" t="s">
        <v>1824</v>
      </c>
    </row>
    <row customHeight="1" ht="11.25">
      <c r="AZ112" s="1957" t="s">
        <v>1829</v>
      </c>
      <c r="BA112" s="1958" t="s">
        <v>1830</v>
      </c>
    </row>
    <row customHeight="1" ht="22.5">
      <c r="AZ113" s="1957" t="s">
        <v>1835</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1840</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1863</v>
      </c>
    </row>
    <row customHeight="1" ht="22.5">
      <c r="AZ115" s="1957" t="s">
        <v>1845</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1223</v>
      </c>
    </row>
    <row customHeight="1" ht="11.25">
      <c r="AZ116" s="1957" t="s">
        <v>1847</v>
      </c>
      <c r="BA116" s="1958" t="s">
        <v>1848</v>
      </c>
      <c r="BH116" s="1124" t="s">
        <v>1251</v>
      </c>
    </row>
    <row customHeight="1" ht="11.25">
      <c r="BH117" s="1124" t="s">
        <v>1286</v>
      </c>
    </row>
    <row customHeight="1" ht="11.25">
      <c r="BH118" s="1124"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C7F248-E308-2C67-C6C7-3CA3B44801C7}" mc:Ignorable="x14ac xr xr2 xr3">
  <dimension ref="A1:J25"/>
  <sheetViews>
    <sheetView topLeftCell="A1" showGridLines="0" zoomScale="90" workbookViewId="0">
      <selection activeCell="A1" sqref="A1"/>
    </sheetView>
  </sheetViews>
  <sheetFormatPr defaultColWidth="9.140625" customHeight="1" defaultRowHeight="11.25"/>
  <cols>
    <col min="1" max="2" style="3281" width="15.00390625" hidden="1" customWidth="1"/>
    <col min="3" max="3" style="3279" width="3.00390625" customWidth="1"/>
    <col min="4" max="4" style="3360" width="6.00390625" customWidth="1"/>
    <col min="5" max="5" style="3279" width="52.00390625" customWidth="1"/>
    <col min="6" max="6" style="3279" width="48.00390625" customWidth="1"/>
    <col min="7" max="7" style="3279" width="93.00390625" customWidth="1"/>
    <col min="8" max="8" style="3279" width="8.00390625" customWidth="1"/>
    <col min="9" max="9" style="3279" width="64.00390625" customWidth="1"/>
    <col min="10" max="10" style="3279" width="9.140625" hidden="1"/>
  </cols>
  <sheetData>
    <row customHeight="1" ht="11.25" hidden="1">
      <c r="A1" s="557" t="s">
        <v>302</v>
      </c>
      <c r="J1" s="511" t="s">
        <v>14</v>
      </c>
    </row>
    <row customHeight="1" ht="22.5" hidden="1">
      <c r="A2" s="558"/>
      <c r="B2" s="558"/>
      <c r="C2" s="1786" t="s">
        <v>532</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Сахалинская область</v>
      </c>
      <c r="E6" s="2232"/>
      <c r="F6" s="2232"/>
      <c r="I6" s="771"/>
      <c r="J6" s="511">
        <v>17</v>
      </c>
    </row>
    <row s="3280"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303</v>
      </c>
      <c r="E9" s="2261"/>
      <c r="F9" s="2261"/>
      <c r="G9" s="2264" t="s">
        <v>304</v>
      </c>
      <c r="J9" s="511">
        <v>11</v>
      </c>
    </row>
    <row customHeight="1" ht="11.549999999999999">
      <c r="A10" s="558"/>
      <c r="B10" s="558"/>
      <c r="C10" s="513"/>
      <c r="D10" s="1530" t="s">
        <v>89</v>
      </c>
      <c r="E10" s="1532" t="s">
        <v>305</v>
      </c>
      <c r="F10" s="1532" t="s">
        <v>306</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Муниципальное унитарное предприятие "Невельские коммунальные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1864</v>
      </c>
      <c r="F13" s="1577" t="s">
        <v>309</v>
      </c>
      <c r="G13" s="530"/>
      <c r="H13" s="1589"/>
      <c r="J13" s="511">
        <v>19</v>
      </c>
    </row>
    <row customHeight="1" ht="19.95">
      <c r="A14" s="558"/>
      <c r="B14" s="558"/>
      <c r="C14" s="513"/>
      <c r="D14" s="1579" t="s">
        <v>712</v>
      </c>
      <c r="E14" s="1580" t="s">
        <v>1865</v>
      </c>
      <c r="F14" s="1582"/>
      <c r="G14" s="1581" t="s">
        <v>1866</v>
      </c>
      <c r="H14" s="1589"/>
      <c r="J14" s="511">
        <v>19</v>
      </c>
    </row>
    <row customHeight="1" ht="19.95">
      <c r="A15" s="558"/>
      <c r="B15" s="558"/>
      <c r="C15" s="513"/>
      <c r="D15" s="1579" t="s">
        <v>310</v>
      </c>
      <c r="E15" s="1580" t="s">
        <v>1867</v>
      </c>
      <c r="F15" s="1582"/>
      <c r="G15" s="1581" t="s">
        <v>1868</v>
      </c>
      <c r="H15" s="1589"/>
      <c r="J15" s="511">
        <v>19</v>
      </c>
    </row>
    <row customHeight="1" ht="24">
      <c r="A16" s="558"/>
      <c r="B16" s="558"/>
      <c r="C16" s="513"/>
      <c r="D16" s="1579" t="s">
        <v>313</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92</v>
      </c>
      <c r="E18" s="1583" t="s">
        <v>1873</v>
      </c>
      <c r="F18" s="1582"/>
      <c r="G18" s="530" t="s">
        <v>1872</v>
      </c>
      <c r="H18" s="1589"/>
      <c r="I18" s="908"/>
      <c r="J18" s="511">
        <v>46</v>
      </c>
    </row>
    <row customHeight="1" ht="23.25">
      <c r="A19" s="558"/>
      <c r="B19" s="558"/>
      <c r="C19" s="513"/>
      <c r="D19" s="1576" t="s">
        <v>100</v>
      </c>
      <c r="E19" s="1583" t="s">
        <v>1874</v>
      </c>
      <c r="F19" s="1577" t="s">
        <v>309</v>
      </c>
      <c r="G19" s="2527" t="s">
        <v>1875</v>
      </c>
      <c r="H19" s="531"/>
      <c r="J19" s="511">
        <v>22</v>
      </c>
    </row>
    <row s="4757" customFormat="1" customHeight="1" ht="5.25" hidden="1">
      <c r="A20" s="558"/>
      <c r="B20" s="558"/>
      <c r="C20" s="1585"/>
      <c r="D20" s="1584" t="s">
        <v>1119</v>
      </c>
      <c r="E20" s="1070"/>
      <c r="F20" s="1069"/>
      <c r="G20" s="2528"/>
      <c r="J20" s="1586">
        <v>0</v>
      </c>
    </row>
    <row customHeight="1" ht="15.75">
      <c r="A21" s="558"/>
      <c r="B21" s="558"/>
      <c r="C21" s="513"/>
      <c r="D21" s="523"/>
      <c r="E21" s="471" t="s">
        <v>342</v>
      </c>
      <c r="F21" s="525"/>
      <c r="G21" s="2529"/>
      <c r="H21" s="1589"/>
      <c r="J21" s="511">
        <v>15</v>
      </c>
    </row>
    <row s="3281" customFormat="1" customHeight="1" ht="26.25">
      <c r="A22" s="558"/>
      <c r="B22" s="558"/>
      <c r="C22" s="558"/>
      <c r="D22" s="1576" t="s">
        <v>93</v>
      </c>
      <c r="E22" s="530" t="s">
        <v>1876</v>
      </c>
      <c r="F22" s="1582"/>
      <c r="G22" s="530" t="s">
        <v>1877</v>
      </c>
      <c r="H22" s="1588"/>
      <c r="J22" s="557">
        <v>25</v>
      </c>
    </row>
    <row s="3281" customFormat="1" customHeight="1" ht="19.95">
      <c r="A23" s="558"/>
      <c r="B23" s="558"/>
      <c r="C23" s="558"/>
      <c r="D23" s="1576" t="s">
        <v>94</v>
      </c>
      <c r="E23" s="1583" t="s">
        <v>1878</v>
      </c>
      <c r="F23" s="1587"/>
      <c r="G23" s="530" t="s">
        <v>1879</v>
      </c>
      <c r="H23" s="1588"/>
      <c r="J23" s="557">
        <v>19</v>
      </c>
    </row>
    <row s="3281" customFormat="1" customHeight="1" ht="144" hidden="1">
      <c r="A24" s="558"/>
      <c r="B24" s="558"/>
      <c r="C24" s="558"/>
      <c r="D24" s="1576" t="s">
        <v>112</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83</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EFC1A-B8B6-7D91-B92F-E0D114579A0F}"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9" width="3.00390625" customWidth="1"/>
    <col min="12" max="14" style="2939" width="8.00390625" customWidth="1"/>
    <col min="15" max="15" style="2939" width="25.00390625" customWidth="1"/>
    <col min="16" max="16" style="2939" width="14.00390625" customWidth="1"/>
    <col min="17" max="20" style="2874" width="8.00390625" customWidth="1"/>
    <col min="21" max="254" style="2774" width="8.00390625" customWidth="1"/>
    <col min="255" max="255" style="2774" width="9.140625" hidden="1"/>
  </cols>
  <sheetData>
    <row customHeight="1" ht="22.5" hidden="1">
      <c r="F1" s="1687" t="s">
        <v>1880</v>
      </c>
      <c r="G1" s="1687" t="s">
        <v>50</v>
      </c>
      <c r="H1" s="1687" t="s">
        <v>52</v>
      </c>
      <c r="IU1" s="1211" t="s">
        <v>14</v>
      </c>
    </row>
    <row s="2910" customFormat="1" customHeight="1" ht="22.5" hidden="1">
      <c r="A2" s="887"/>
      <c r="B2" s="1216">
        <v>1</v>
      </c>
      <c r="C2" s="1216"/>
      <c r="D2" s="1984" t="s">
        <v>532</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50" customFormat="1" customHeight="1" ht="4.2">
      <c r="A3" s="552"/>
      <c r="D3" s="550"/>
      <c r="F3" s="303" t="s">
        <v>84</v>
      </c>
      <c r="G3" s="550" t="s">
        <v>85</v>
      </c>
      <c r="H3" s="550"/>
      <c r="I3" s="550"/>
      <c r="J3" s="283" t="s">
        <v>86</v>
      </c>
      <c r="K3" s="303" t="s">
        <v>84</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5"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5"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5"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5" customFormat="1" customHeight="1" ht="14.699999999999998">
      <c r="A7" s="1211"/>
      <c r="B7" s="1216"/>
      <c r="C7" s="1211"/>
      <c r="D7" s="1551"/>
      <c r="E7" s="2157" t="s">
        <v>303</v>
      </c>
      <c r="F7" s="2158"/>
      <c r="G7" s="2158"/>
      <c r="H7" s="2158"/>
      <c r="I7" s="2158"/>
      <c r="J7" s="2530" t="s">
        <v>304</v>
      </c>
      <c r="K7" s="556"/>
      <c r="L7" s="556"/>
      <c r="M7" s="556"/>
      <c r="N7" s="556"/>
      <c r="O7" s="282"/>
      <c r="P7" s="556"/>
      <c r="Q7" s="281"/>
      <c r="R7" s="281"/>
      <c r="S7" s="281"/>
      <c r="T7" s="281"/>
      <c r="IU7" s="563">
        <v>14</v>
      </c>
    </row>
    <row s="2865" customFormat="1" customHeight="1" ht="21">
      <c r="A8" s="1211"/>
      <c r="B8" s="1216"/>
      <c r="C8" s="1211"/>
      <c r="D8" s="1551"/>
      <c r="E8" s="1604" t="s">
        <v>89</v>
      </c>
      <c r="F8" s="1596" t="s">
        <v>1880</v>
      </c>
      <c r="G8" s="1596" t="s">
        <v>50</v>
      </c>
      <c r="H8" s="1596" t="s">
        <v>52</v>
      </c>
      <c r="I8" s="1596" t="s">
        <v>1881</v>
      </c>
      <c r="J8" s="2531"/>
      <c r="K8" s="556"/>
      <c r="L8" s="556"/>
      <c r="M8" s="556"/>
      <c r="N8" s="556"/>
      <c r="O8" s="282"/>
      <c r="P8" s="556"/>
      <c r="Q8" s="281"/>
      <c r="R8" s="281"/>
      <c r="S8" s="281"/>
      <c r="T8" s="281"/>
      <c r="IU8" s="563">
        <v>20</v>
      </c>
    </row>
    <row s="2910"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10"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5"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5"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5"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3" customFormat="1" customHeight="1" ht="10.5">
      <c r="B14" s="890"/>
      <c r="D14" s="238"/>
      <c r="K14" s="556"/>
      <c r="L14" s="556"/>
      <c r="M14" s="556"/>
      <c r="N14" s="556"/>
      <c r="O14" s="282"/>
      <c r="P14" s="556"/>
      <c r="Q14" s="281"/>
      <c r="R14" s="281"/>
      <c r="S14" s="281"/>
      <c r="T14" s="281"/>
      <c r="IU14" s="237">
        <v>10</v>
      </c>
    </row>
    <row s="2933"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83</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1CF19-BD8A-7A64-8D62-610F14785BE8}"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211" t="s">
        <v>14</v>
      </c>
    </row>
    <row s="2910" customFormat="1" customHeight="1" ht="22.5" hidden="1">
      <c r="A2" s="887"/>
      <c r="B2" s="1216">
        <v>1</v>
      </c>
      <c r="C2" s="1216"/>
      <c r="D2" s="1984" t="s">
        <v>532</v>
      </c>
      <c r="E2" s="1945"/>
      <c r="F2" s="1948" t="str">
        <f>IF(ROIV_INFO_NAME="","",ROIV_INFO_NAME)</f>
        <v>Муниципальное унитарное предприятие "Невельские коммунальные сети"</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50" customFormat="1" customHeight="1" ht="5.25" hidden="1">
      <c r="A3" s="552"/>
      <c r="D3" s="550"/>
      <c r="F3" s="303" t="s">
        <v>84</v>
      </c>
      <c r="G3" s="1791" t="s">
        <v>85</v>
      </c>
      <c r="H3" s="550"/>
      <c r="I3" s="550"/>
      <c r="J3" s="550"/>
      <c r="K3" s="550"/>
      <c r="L3" s="283" t="s">
        <v>86</v>
      </c>
      <c r="M3" s="303" t="s">
        <v>84</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5"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5"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644"/>
      <c r="M5" s="303"/>
      <c r="N5" s="556"/>
      <c r="O5" s="556"/>
      <c r="P5" s="556"/>
      <c r="Q5" s="282"/>
      <c r="R5" s="556"/>
      <c r="S5" s="281"/>
      <c r="T5" s="281"/>
      <c r="U5" s="281"/>
      <c r="V5" s="281"/>
      <c r="IW5" s="563">
        <v>26</v>
      </c>
    </row>
    <row s="2865"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5" customFormat="1" customHeight="1" ht="14.699999999999998">
      <c r="A7" s="1211"/>
      <c r="B7" s="1216"/>
      <c r="C7" s="1211"/>
      <c r="D7" s="1551"/>
      <c r="E7" s="2157" t="s">
        <v>303</v>
      </c>
      <c r="F7" s="2158"/>
      <c r="G7" s="2158"/>
      <c r="H7" s="2158"/>
      <c r="I7" s="2158"/>
      <c r="J7" s="2158"/>
      <c r="K7" s="2158"/>
      <c r="L7" s="2530" t="s">
        <v>304</v>
      </c>
      <c r="M7" s="556"/>
      <c r="N7" s="556"/>
      <c r="O7" s="556"/>
      <c r="P7" s="556"/>
      <c r="Q7" s="282"/>
      <c r="R7" s="556"/>
      <c r="S7" s="281"/>
      <c r="T7" s="281"/>
      <c r="U7" s="281"/>
      <c r="V7" s="281"/>
      <c r="IW7" s="563">
        <v>14</v>
      </c>
    </row>
    <row s="2865" customFormat="1" customHeight="1" ht="67.2">
      <c r="A8" s="1211"/>
      <c r="B8" s="1216"/>
      <c r="C8" s="1211"/>
      <c r="D8" s="1551"/>
      <c r="E8" s="2534" t="s">
        <v>89</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5"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10" customFormat="1" customHeight="1" ht="23.25">
      <c r="A10" s="2155"/>
      <c r="B10" s="1216">
        <v>1</v>
      </c>
      <c r="C10" s="1216"/>
      <c r="D10" s="856"/>
      <c r="E10" s="854">
        <v>1</v>
      </c>
      <c r="F10" s="1595" t="str">
        <f>IF(ROIV_INFO_NAME="","",ROIV_INFO_NAME)</f>
        <v>Муниципальное унитарное предприятие "Невельские коммунальные сети"</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10"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5"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5"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5"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83</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6419E2-34D3-7CB7-62A1-460C15DF7FD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9" width="3.00390625" customWidth="1"/>
    <col min="14" max="16" style="2939" width="8.00390625" customWidth="1"/>
    <col min="17" max="17" style="2939" width="25.00390625" customWidth="1"/>
    <col min="18" max="18" style="2939" width="14.00390625" customWidth="1"/>
    <col min="19" max="22" style="2874" width="8.00390625" customWidth="1"/>
    <col min="23" max="256" style="2774" width="8.00390625" customWidth="1"/>
    <col min="257" max="257" style="2774" width="9.140625" hidden="1"/>
  </cols>
  <sheetData>
    <row customHeight="1" ht="22.5" hidden="1">
      <c r="IW1" s="1687" t="s">
        <v>14</v>
      </c>
    </row>
    <row s="2910" customFormat="1" customHeight="1" ht="22.5" hidden="1">
      <c r="A2" s="887"/>
      <c r="B2" s="1422">
        <v>1</v>
      </c>
      <c r="C2" s="1422"/>
      <c r="D2" s="1984" t="s">
        <v>532</v>
      </c>
      <c r="E2" s="1960"/>
      <c r="F2" s="1962" t="str">
        <f>IF(ROIV_INFO_NAME="","",ROIV_INFO_NAME)</f>
        <v>Муниципальное унитарное предприятие "Невельские коммунальные сети"</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50" customFormat="1" customHeight="1" ht="5.25" hidden="1">
      <c r="A3" s="1697"/>
      <c r="D3" s="1949"/>
      <c r="F3" s="304" t="s">
        <v>84</v>
      </c>
      <c r="G3" s="1791" t="s">
        <v>85</v>
      </c>
      <c r="H3" s="1949"/>
      <c r="I3" s="1949"/>
      <c r="J3" s="1949"/>
      <c r="K3" s="1949"/>
      <c r="L3" s="283" t="s">
        <v>86</v>
      </c>
      <c r="M3" s="304" t="s">
        <v>84</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5"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5"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56"/>
      <c r="G5" s="2156"/>
      <c r="H5" s="2156"/>
      <c r="I5" s="2156"/>
      <c r="J5" s="2156"/>
      <c r="K5" s="2156"/>
      <c r="L5" s="1691"/>
      <c r="M5" s="304"/>
      <c r="N5" s="1680"/>
      <c r="O5" s="1680"/>
      <c r="P5" s="1680"/>
      <c r="Q5" s="1680"/>
      <c r="R5" s="1680"/>
      <c r="S5" s="281"/>
      <c r="T5" s="281"/>
      <c r="U5" s="281"/>
      <c r="V5" s="281"/>
      <c r="IW5" s="1665">
        <v>26</v>
      </c>
    </row>
    <row s="2865"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5" customFormat="1" customHeight="1" ht="14.699999999999998">
      <c r="A7" s="1687"/>
      <c r="B7" s="1422"/>
      <c r="C7" s="1687"/>
      <c r="D7" s="1571"/>
      <c r="E7" s="2157" t="s">
        <v>303</v>
      </c>
      <c r="F7" s="2158"/>
      <c r="G7" s="2158"/>
      <c r="H7" s="2158"/>
      <c r="I7" s="2158"/>
      <c r="J7" s="2158"/>
      <c r="K7" s="2158"/>
      <c r="L7" s="2530" t="s">
        <v>304</v>
      </c>
      <c r="M7" s="1680"/>
      <c r="N7" s="1680"/>
      <c r="O7" s="1680"/>
      <c r="P7" s="1680"/>
      <c r="Q7" s="1680"/>
      <c r="R7" s="1680"/>
      <c r="S7" s="281"/>
      <c r="T7" s="281"/>
      <c r="U7" s="281"/>
      <c r="V7" s="281"/>
      <c r="IW7" s="1665">
        <v>14</v>
      </c>
    </row>
    <row s="2865" customFormat="1" customHeight="1" ht="67.2">
      <c r="A8" s="1687"/>
      <c r="B8" s="1422"/>
      <c r="C8" s="1687"/>
      <c r="D8" s="1571"/>
      <c r="E8" s="2534" t="s">
        <v>89</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5"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10" customFormat="1" customHeight="1" ht="1.05">
      <c r="A10" s="2155"/>
      <c r="B10" s="1422">
        <v>1</v>
      </c>
      <c r="C10" s="1422"/>
      <c r="D10" s="856"/>
      <c r="E10" s="851">
        <v>0</v>
      </c>
      <c r="F10" s="1947" t="str">
        <f>IF(ROIV_INFO_NAME="","",ROIV_INFO_NAME)</f>
        <v>Муниципальное унитарное предприятие "Невельские коммунальные сети"</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10"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5"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5"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5"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83</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EA364-8C15-CDB3-848E-7531C48CFD5E}"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9" width="9.140625" hidden="1"/>
    <col min="3" max="3" style="2774" width="3.7109375" hidden="1" customWidth="1"/>
    <col min="4" max="4" style="2938"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9" width="3.00390625" customWidth="1"/>
    <col min="16" max="16" style="2939" width="8.00390625" customWidth="1"/>
    <col min="17" max="17" style="2774" width="9.140625" hidden="1"/>
  </cols>
  <sheetData>
    <row customHeight="1" ht="22.5" hidden="1">
      <c r="Q1" s="1211" t="s">
        <v>14</v>
      </c>
    </row>
    <row s="2910" customFormat="1" customHeight="1" ht="22.5" hidden="1">
      <c r="A2" s="552"/>
      <c r="B2" s="1216">
        <v>1</v>
      </c>
      <c r="C2" s="1216"/>
      <c r="D2" s="1984" t="s">
        <v>532</v>
      </c>
      <c r="E2" s="2183">
        <v>1</v>
      </c>
      <c r="F2" s="2359" t="str">
        <f>IF(region_name="","",region_name)</f>
        <v>Сахалинская область</v>
      </c>
      <c r="G2" s="2539"/>
      <c r="H2" s="2540"/>
      <c r="I2" s="530"/>
      <c r="J2" s="1966">
        <v>1</v>
      </c>
      <c r="K2" s="1968"/>
      <c r="L2" s="1968"/>
      <c r="M2" s="1968"/>
      <c r="N2" s="548"/>
      <c r="O2" s="1591"/>
      <c r="P2" s="567"/>
      <c r="Q2" s="479">
        <v>0</v>
      </c>
    </row>
    <row s="2910" customFormat="1" customHeight="1" ht="22.5" hidden="1">
      <c r="A3" s="887"/>
      <c r="B3" s="1216"/>
      <c r="C3" s="1216"/>
      <c r="D3" s="857"/>
      <c r="E3" s="2183"/>
      <c r="F3" s="2359"/>
      <c r="G3" s="2539"/>
      <c r="H3" s="2541"/>
      <c r="I3" s="477"/>
      <c r="J3" s="1556"/>
      <c r="K3" s="1556" t="s">
        <v>1890</v>
      </c>
      <c r="L3" s="1599"/>
      <c r="M3" s="1976"/>
      <c r="N3" s="1969"/>
      <c r="O3" s="1591"/>
      <c r="P3" s="567"/>
      <c r="Q3" s="479">
        <v>0</v>
      </c>
    </row>
    <row s="2850" customFormat="1" customHeight="1" ht="5.25" hidden="1">
      <c r="A4" s="552"/>
      <c r="D4" s="550"/>
      <c r="F4" s="303" t="s">
        <v>84</v>
      </c>
      <c r="G4" s="550" t="s">
        <v>85</v>
      </c>
      <c r="H4" s="550"/>
      <c r="I4" s="1979"/>
      <c r="J4" s="1600"/>
      <c r="K4" s="1967"/>
      <c r="L4" s="1967"/>
      <c r="M4" s="1967"/>
      <c r="N4" s="1963"/>
      <c r="O4" s="303" t="s">
        <v>84</v>
      </c>
      <c r="P4" s="303"/>
      <c r="Q4" s="567">
        <v>0</v>
      </c>
    </row>
    <row s="2910" customFormat="1" customHeight="1" ht="22.5" hidden="1">
      <c r="A5" s="1697"/>
      <c r="B5" s="1422">
        <v>1</v>
      </c>
      <c r="C5" s="1422"/>
      <c r="D5" s="857"/>
      <c r="E5" s="1969"/>
      <c r="F5" s="1969"/>
      <c r="G5" s="1969"/>
      <c r="H5" s="1980"/>
      <c r="I5" s="1985" t="s">
        <v>532</v>
      </c>
      <c r="J5" s="1978">
        <v>1</v>
      </c>
      <c r="K5" s="1968"/>
      <c r="L5" s="1968"/>
      <c r="M5" s="1968"/>
      <c r="N5" s="548"/>
      <c r="O5" s="1591"/>
      <c r="P5" s="1692"/>
      <c r="Q5" s="680">
        <v>0</v>
      </c>
    </row>
    <row s="2865" customFormat="1" customHeight="1" ht="14.699999999999998">
      <c r="A6" s="1211"/>
      <c r="B6" s="1216"/>
      <c r="C6" s="1211"/>
      <c r="D6" s="1551"/>
      <c r="E6" s="565"/>
      <c r="F6" s="565"/>
      <c r="G6" s="565"/>
      <c r="H6" s="565"/>
      <c r="I6" s="565"/>
      <c r="J6" s="565"/>
      <c r="K6" s="565"/>
      <c r="L6" s="565"/>
      <c r="M6" s="565"/>
      <c r="N6" s="1691"/>
      <c r="O6" s="303"/>
      <c r="P6" s="556"/>
      <c r="Q6" s="563">
        <v>14</v>
      </c>
    </row>
    <row s="2865"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5" customFormat="1" customHeight="1" ht="14.699999999999998">
      <c r="A8" s="1211"/>
      <c r="B8" s="1216"/>
      <c r="C8" s="1211"/>
      <c r="D8" s="1551"/>
      <c r="E8" s="565"/>
      <c r="F8" s="223"/>
      <c r="G8" s="223"/>
      <c r="H8" s="223"/>
      <c r="I8" s="223"/>
      <c r="J8" s="223"/>
      <c r="K8" s="223"/>
      <c r="L8" s="223"/>
      <c r="M8" s="223"/>
      <c r="N8" s="672"/>
      <c r="O8" s="556"/>
      <c r="P8" s="556"/>
      <c r="Q8" s="563">
        <v>14</v>
      </c>
    </row>
    <row s="4823" customFormat="1" customHeight="1" ht="14.25" hidden="1">
      <c r="A9" s="1524"/>
      <c r="B9" s="1534"/>
      <c r="C9" s="1524"/>
      <c r="D9" s="1551"/>
      <c r="E9" s="1970"/>
      <c r="F9" s="1970"/>
      <c r="G9" s="1970"/>
      <c r="H9" s="1970"/>
      <c r="I9" s="2549"/>
      <c r="J9" s="2549"/>
      <c r="K9" s="2549"/>
      <c r="L9" s="1970"/>
      <c r="M9" s="1971"/>
      <c r="O9" s="1601"/>
      <c r="P9" s="1601"/>
      <c r="Q9" s="1602">
        <v>0</v>
      </c>
    </row>
    <row s="2865" customFormat="1" customHeight="1" ht="14.699999999999998">
      <c r="A10" s="1211"/>
      <c r="B10" s="1216"/>
      <c r="C10" s="1211"/>
      <c r="D10" s="1551"/>
      <c r="E10" s="2183" t="s">
        <v>303</v>
      </c>
      <c r="F10" s="2183"/>
      <c r="G10" s="2183"/>
      <c r="H10" s="2183"/>
      <c r="I10" s="2183"/>
      <c r="J10" s="2183"/>
      <c r="K10" s="2183"/>
      <c r="L10" s="2183"/>
      <c r="M10" s="2157"/>
      <c r="N10" s="2534" t="s">
        <v>304</v>
      </c>
      <c r="O10" s="556"/>
      <c r="P10" s="556"/>
      <c r="Q10" s="563">
        <v>14</v>
      </c>
    </row>
    <row s="2865" customFormat="1" customHeight="1" ht="44.25">
      <c r="A11" s="1687"/>
      <c r="B11" s="1422"/>
      <c r="C11" s="1687"/>
      <c r="D11" s="1571"/>
      <c r="E11" s="2548" t="s">
        <v>89</v>
      </c>
      <c r="F11" s="2548" t="s">
        <v>307</v>
      </c>
      <c r="G11" s="2548" t="s">
        <v>1891</v>
      </c>
      <c r="H11" s="2548"/>
      <c r="I11" s="2548" t="s">
        <v>1892</v>
      </c>
      <c r="J11" s="2548"/>
      <c r="K11" s="2548"/>
      <c r="L11" s="2548" t="s">
        <v>1893</v>
      </c>
      <c r="M11" s="2536" t="s">
        <v>1894</v>
      </c>
      <c r="N11" s="2547"/>
      <c r="O11" s="1680"/>
      <c r="P11" s="1680"/>
      <c r="Q11" s="1665">
        <v>42</v>
      </c>
    </row>
    <row s="2865" customFormat="1" customHeight="1" ht="29.25">
      <c r="A12" s="1211"/>
      <c r="B12" s="1216"/>
      <c r="C12" s="1211"/>
      <c r="D12" s="1551"/>
      <c r="E12" s="2534"/>
      <c r="F12" s="2548"/>
      <c r="G12" s="1965" t="s">
        <v>1895</v>
      </c>
      <c r="H12" s="1965" t="s">
        <v>311</v>
      </c>
      <c r="I12" s="2548"/>
      <c r="J12" s="2548"/>
      <c r="K12" s="2548"/>
      <c r="L12" s="2548"/>
      <c r="M12" s="2536"/>
      <c r="N12" s="2535"/>
      <c r="O12" s="556"/>
      <c r="P12" s="556"/>
      <c r="Q12" s="563">
        <v>28</v>
      </c>
    </row>
    <row s="2910" customFormat="1" customHeight="1" ht="23.25">
      <c r="A13" s="2155">
        <v>26379339</v>
      </c>
      <c r="B13" s="1216">
        <v>1</v>
      </c>
      <c r="C13" s="1216"/>
      <c r="D13" s="857"/>
      <c r="E13" s="2183">
        <v>1</v>
      </c>
      <c r="F13" s="2542" t="str">
        <f>IF(region_name="","",region_name)</f>
        <v>Сахалинская область</v>
      </c>
      <c r="G13" s="2543"/>
      <c r="H13" s="2550"/>
      <c r="I13" s="530"/>
      <c r="J13" s="1961">
        <v>1</v>
      </c>
      <c r="K13" s="1974"/>
      <c r="L13" s="1975"/>
      <c r="M13" s="1975"/>
      <c r="N13" s="2544" t="s">
        <v>1896</v>
      </c>
      <c r="O13" s="1591"/>
      <c r="P13" s="567"/>
      <c r="Q13" s="479">
        <v>22</v>
      </c>
    </row>
    <row s="2910"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10" customFormat="1" customHeight="1" ht="23.25">
      <c r="A15" s="2155"/>
      <c r="B15" s="1216"/>
      <c r="C15" s="468"/>
      <c r="D15" s="857"/>
      <c r="E15" s="477"/>
      <c r="F15" s="1556" t="s">
        <v>1882</v>
      </c>
      <c r="G15" s="1598"/>
      <c r="H15" s="1598"/>
      <c r="I15" s="243"/>
      <c r="J15" s="243"/>
      <c r="K15" s="243"/>
      <c r="L15" s="243"/>
      <c r="M15" s="243"/>
      <c r="N15" s="2545"/>
      <c r="O15" s="1592"/>
      <c r="P15" s="567"/>
      <c r="Q15" s="479">
        <v>22</v>
      </c>
    </row>
    <row s="2865" customFormat="1" customHeight="1" ht="22.049999999999997">
      <c r="A16" s="1211"/>
      <c r="B16" s="1216"/>
      <c r="C16" s="1211"/>
      <c r="D16" s="507"/>
      <c r="E16" s="236"/>
      <c r="F16" s="236"/>
      <c r="G16" s="236"/>
      <c r="H16" s="236"/>
      <c r="I16" s="236"/>
      <c r="J16" s="236"/>
      <c r="K16" s="236"/>
      <c r="L16" s="236"/>
      <c r="M16" s="565"/>
      <c r="N16" s="1691"/>
      <c r="O16" s="556"/>
      <c r="P16" s="556"/>
      <c r="Q16" s="563">
        <v>21</v>
      </c>
    </row>
    <row s="2865"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5"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83</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B4B2B5-EF36-4665-E118-9F1187FB105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7" width="9.140625" hidden="1"/>
    <col min="2" max="2" style="4586" width="9.140625" hidden="1"/>
    <col min="3" max="3" style="4846" width="3.00390625" customWidth="1"/>
    <col min="4" max="4" style="4586" width="6.00390625" customWidth="1"/>
    <col min="5" max="5" style="4586" width="22.00390625" customWidth="1"/>
    <col min="6" max="6" style="4586" width="15.00390625" customWidth="1"/>
    <col min="7" max="7" style="4586" width="14.00390625" customWidth="1"/>
    <col min="8" max="8" style="4586" width="47.00390625" customWidth="1"/>
    <col min="9" max="9" style="4586" width="115.00390625" customWidth="1"/>
    <col min="10" max="10" style="4586" width="3.00390625" customWidth="1"/>
    <col min="11" max="12" style="4586" width="8.00390625" customWidth="1"/>
    <col min="13" max="13" style="4586"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77" customFormat="1" customHeight="1" ht="14.699999999999998">
      <c r="B7" s="175"/>
      <c r="C7" s="176"/>
      <c r="D7" s="179"/>
      <c r="E7" s="179"/>
      <c r="F7" s="179"/>
      <c r="G7" s="179"/>
      <c r="H7" s="808"/>
      <c r="I7" s="179"/>
      <c r="J7" s="180"/>
      <c r="M7" s="174">
        <v>14</v>
      </c>
    </row>
    <row customHeight="1" ht="14.699999999999998">
      <c r="D8" s="2265" t="s">
        <v>303</v>
      </c>
      <c r="E8" s="2265"/>
      <c r="F8" s="2265"/>
      <c r="G8" s="2265"/>
      <c r="H8" s="2265"/>
      <c r="I8" s="2265" t="s">
        <v>304</v>
      </c>
      <c r="M8" s="177">
        <v>14</v>
      </c>
    </row>
    <row customHeight="1" ht="29.25">
      <c r="D9" s="2265" t="s">
        <v>89</v>
      </c>
      <c r="E9" s="2265" t="s">
        <v>1898</v>
      </c>
      <c r="F9" s="2265"/>
      <c r="G9" s="2265"/>
      <c r="H9" s="2265"/>
      <c r="I9" s="2265"/>
      <c r="M9" s="177">
        <v>28</v>
      </c>
    </row>
    <row customHeight="1" ht="24">
      <c r="D10" s="2265"/>
      <c r="E10" s="183" t="s">
        <v>1899</v>
      </c>
      <c r="F10" s="183" t="s">
        <v>1900</v>
      </c>
      <c r="G10" s="183" t="s">
        <v>1901</v>
      </c>
      <c r="H10" s="183" t="s">
        <v>393</v>
      </c>
      <c r="I10" s="2265"/>
      <c r="M10" s="177">
        <v>23</v>
      </c>
    </row>
    <row customHeight="1" ht="12" hidden="1">
      <c r="D11" s="143" t="s">
        <v>110</v>
      </c>
      <c r="E11" s="143" t="s">
        <v>92</v>
      </c>
      <c r="F11" s="143" t="s">
        <v>100</v>
      </c>
      <c r="G11" s="143" t="s">
        <v>93</v>
      </c>
      <c r="H11" s="143" t="s">
        <v>94</v>
      </c>
      <c r="I11" s="143" t="s">
        <v>112</v>
      </c>
      <c r="M11" s="177">
        <v>0</v>
      </c>
    </row>
    <row s="4586" customFormat="1" customHeight="1" ht="26.25">
      <c r="A12" s="201" t="s">
        <v>91</v>
      </c>
      <c r="B12" s="181" t="s">
        <v>28</v>
      </c>
      <c r="C12" s="182"/>
      <c r="D12" s="184" t="s">
        <v>110</v>
      </c>
      <c r="E12" s="437"/>
      <c r="F12" s="437"/>
      <c r="G12" s="1790" t="s">
        <v>28</v>
      </c>
      <c r="H12" s="438"/>
      <c r="I12" s="2225" t="s">
        <v>1902</v>
      </c>
      <c r="K12" s="328"/>
      <c r="L12" s="329"/>
      <c r="M12" s="173">
        <v>25</v>
      </c>
    </row>
    <row customHeight="1" ht="15.75">
      <c r="A13" s="177"/>
      <c r="B13" s="177"/>
      <c r="C13" s="177"/>
      <c r="D13" s="165"/>
      <c r="E13" s="186" t="s">
        <v>468</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83</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EC87ED-0906-1C66-DD8B-5F5AEF724B55}"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80" width="9.140625" hidden="1"/>
    <col min="3" max="3" style="4879" width="3.00390625" customWidth="1"/>
    <col min="4" max="4" style="4880" width="6.00390625" customWidth="1"/>
    <col min="5" max="5" style="4880" width="94.00390625" customWidth="1"/>
    <col min="6" max="9" style="4880" width="8.00390625" customWidth="1"/>
    <col min="10" max="10" style="4880"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89</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1906</v>
      </c>
      <c r="J13" s="125">
        <v>12</v>
      </c>
    </row>
    <row customHeight="1" ht="3">
      <c r="J14" s="125">
        <v>3</v>
      </c>
    </row>
    <row customHeight="1" ht="23.25">
      <c r="C15" s="193"/>
      <c r="D15" s="2555" t="s">
        <v>1907</v>
      </c>
      <c r="E15" s="2555"/>
      <c r="F15" s="194"/>
      <c r="G15" s="194"/>
      <c r="H15" s="194"/>
      <c r="I15" s="194"/>
      <c r="J15" s="125">
        <v>22</v>
      </c>
    </row>
    <row customHeight="1" ht="14.25" hidden="1">
      <c r="A16" s="125" t="s">
        <v>83</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F87957-FB21-2E9D-B6A3-77DB6C1C4933}"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80" width="9.140625" hidden="1"/>
    <col min="3" max="3" style="4879" width="3.00390625" customWidth="1"/>
    <col min="4" max="4" style="4880" width="6.00390625" customWidth="1"/>
    <col min="5" max="5" style="4880" width="94.00390625" customWidth="1"/>
    <col min="6" max="12" style="4880" width="8.00390625" customWidth="1"/>
    <col min="13" max="13" style="4880"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1908</v>
      </c>
      <c r="E7" s="2156"/>
      <c r="F7" s="323"/>
      <c r="M7" s="125">
        <v>22</v>
      </c>
    </row>
    <row customHeight="1" ht="3">
      <c r="C8" s="148"/>
      <c r="D8" s="126"/>
      <c r="E8" s="126"/>
      <c r="M8" s="125">
        <v>3</v>
      </c>
    </row>
    <row customHeight="1" ht="16.8">
      <c r="C9" s="148"/>
      <c r="D9" s="161" t="s">
        <v>89</v>
      </c>
      <c r="E9" s="164" t="s">
        <v>290</v>
      </c>
      <c r="M9" s="125">
        <v>16</v>
      </c>
    </row>
    <row customHeight="1" ht="12.75">
      <c r="C10" s="148"/>
      <c r="D10" s="143" t="s">
        <v>110</v>
      </c>
      <c r="E10" s="143" t="s">
        <v>111</v>
      </c>
      <c r="M10" s="125">
        <v>12</v>
      </c>
    </row>
    <row customHeight="1" ht="15" hidden="1">
      <c r="C11" s="148"/>
      <c r="D11" s="169">
        <v>0</v>
      </c>
      <c r="E11" s="205"/>
      <c r="M11" s="125">
        <v>0</v>
      </c>
    </row>
    <row customHeight="1" ht="14.699999999999998">
      <c r="C12" s="148"/>
      <c r="D12" s="165"/>
      <c r="E12" s="163" t="s">
        <v>1906</v>
      </c>
      <c r="M12" s="125">
        <v>14</v>
      </c>
    </row>
    <row customHeight="1" ht="14.25" hidden="1">
      <c r="A13" s="125" t="s">
        <v>83</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2D3E3-FB9D-6364-4A03-463B878165F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10" width="1.7109375" customWidth="1"/>
    <col min="2" max="2" style="2910" width="34.57421875" customWidth="1"/>
    <col min="3" max="3" style="2910" width="85.00390625" customWidth="1"/>
    <col min="4" max="4" style="2910" width="17.00390625" customWidth="1"/>
    <col min="5" max="5" style="2910" width="8.00390625" customWidth="1"/>
    <col min="6" max="6" style="2910" width="9.140625" hidden="1"/>
  </cols>
  <sheetData>
    <row customHeight="1" ht="3">
      <c r="F1" s="145" t="s">
        <v>14</v>
      </c>
    </row>
    <row customHeight="1" ht="22.5">
      <c r="B2" s="2669" t="s">
        <v>1909</v>
      </c>
      <c r="C2" s="2556"/>
      <c r="D2" s="2556"/>
      <c r="E2" s="324"/>
      <c r="F2" s="145">
        <v>22</v>
      </c>
    </row>
    <row customHeight="1" ht="3">
      <c r="F3" s="145">
        <v>3</v>
      </c>
    </row>
    <row customHeight="1" ht="23.25">
      <c r="B4" s="2670" t="s">
        <v>1910</v>
      </c>
      <c r="C4" s="439" t="s">
        <v>1911</v>
      </c>
      <c r="D4" s="439" t="s">
        <v>1912</v>
      </c>
      <c r="F4" s="145">
        <v>22</v>
      </c>
    </row>
    <row customHeight="1" ht="11.25" hidden="1">
      <c r="A5" s="145" t="s">
        <v>83</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9850BF-379B-46C6-F7A9-53659A6C338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10" width="26.57421875" customWidth="1"/>
    <col min="2" max="2" style="2910" width="10.00390625" customWidth="1"/>
    <col min="3" max="3" style="2910" width="9.140625"/>
    <col min="4" max="4" style="2910" width="11.140625" customWidth="1"/>
    <col min="5" max="5" style="2910" width="16.57421875" customWidth="1"/>
    <col min="6" max="6" style="2910" width="16.28125" customWidth="1"/>
    <col min="7" max="7" style="2910" width="19.140625" customWidth="1"/>
    <col min="8" max="11" style="2910" width="10.00390625" customWidth="1"/>
    <col min="12" max="12" style="2910" width="12.7109375" customWidth="1"/>
    <col min="13" max="13" style="2910" width="61.28125" customWidth="1"/>
    <col min="14" max="14" style="2910" width="10.00390625" customWidth="1"/>
    <col min="15" max="17" style="2910" width="23.7109375" customWidth="1"/>
    <col min="18" max="18" style="2910" width="11.7109375" customWidth="1"/>
    <col min="19" max="19" style="2910" width="8.57421875" customWidth="1"/>
    <col min="20" max="20" style="2910" width="11.7109375" customWidth="1"/>
    <col min="21" max="21" style="2910" width="8.57421875" customWidth="1"/>
    <col min="22" max="22" style="2910" width="4.7109375" customWidth="1"/>
    <col min="23" max="23" style="2910" width="115.7109375" customWidth="1"/>
    <col min="24" max="24" style="2910" width="115.28125" customWidth="1"/>
    <col min="25" max="27" style="2910" width="9.140625"/>
    <col min="28" max="28" style="2910" width="115.7109375" customWidth="1"/>
    <col min="29" max="29" style="2910" width="9.140625"/>
    <col min="30" max="90" style="2910" width="115.7109375" customWidth="1"/>
    <col min="91" max="184" style="2910" width="9.140625"/>
  </cols>
  <sheetData>
    <row r="2" s="4889" customFormat="1" customHeight="1" ht="17.25">
      <c r="A2" s="1871" t="s">
        <v>1913</v>
      </c>
    </row>
    <row r="4" s="4880" customFormat="1" customHeight="1" ht="15">
      <c r="C4" s="1872"/>
      <c r="D4" s="169"/>
      <c r="E4" s="433"/>
    </row>
    <row r="6" s="4889" customFormat="1" customHeight="1" ht="17.25">
      <c r="A6" s="1871" t="s">
        <v>1914</v>
      </c>
    </row>
    <row r="8" s="4880" customFormat="1" customHeight="1" ht="17.25">
      <c r="C8" s="1873"/>
      <c r="D8" s="169"/>
      <c r="E8" s="170"/>
    </row>
    <row r="11" s="4889" customFormat="1" customHeight="1" ht="17.25">
      <c r="A11" s="1871" t="s">
        <v>1915</v>
      </c>
    </row>
    <row r="13" s="2865" customFormat="1" customHeight="1" ht="15">
      <c r="A13" s="2273">
        <v>1</v>
      </c>
      <c r="B13" s="1216"/>
      <c r="C13" s="857" t="s">
        <v>532</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10"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10" customFormat="1" customHeight="1" ht="15">
      <c r="A15" s="2273"/>
      <c r="B15" s="1216"/>
      <c r="C15" s="468"/>
      <c r="D15" s="857"/>
      <c r="E15" s="477"/>
      <c r="F15" s="233"/>
      <c r="G15" s="471" t="s">
        <v>103</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89" customFormat="1" customHeight="1" ht="17.25">
      <c r="A17" s="1871" t="s">
        <v>1916</v>
      </c>
    </row>
    <row r="19" s="2910" customFormat="1" customHeight="1" ht="15">
      <c r="A19" s="1938"/>
      <c r="B19" s="1422">
        <v>1</v>
      </c>
      <c r="C19" s="1422"/>
      <c r="D19" s="856" t="s">
        <v>532</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10" customFormat="1" customHeight="1" ht="15">
      <c r="A21" s="1871" t="s">
        <v>1917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10" customFormat="1" customHeight="1" ht="15">
      <c r="U22" s="241"/>
    </row>
    <row s="2973" customFormat="1" customHeight="1" ht="15">
      <c r="A23" s="479"/>
      <c r="B23" s="479"/>
      <c r="C23" s="1784" t="s">
        <v>532</v>
      </c>
      <c r="D23" s="2164" t="s">
        <v>110</v>
      </c>
      <c r="E23" s="2165"/>
      <c r="F23" s="2163" t="s">
        <v>19</v>
      </c>
      <c r="G23" s="2613"/>
      <c r="H23" s="2183">
        <v>1</v>
      </c>
      <c r="I23" s="2615" t="str">
        <f>IF(U23="","",INDEX(TERRITORY_MR_LIST,MATCH(U23,TERRITORY_LIST_ID,0)))</f>
        <v/>
      </c>
      <c r="J23" s="2163" t="s">
        <v>19</v>
      </c>
      <c r="K23" s="888"/>
      <c r="L23" s="1838" t="s">
        <v>110</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3"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3"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10" customFormat="1" customHeight="1" ht="15">
      <c r="U26" s="241"/>
    </row>
    <row s="2910" customFormat="1" customHeight="1" ht="15">
      <c r="A27" s="1871" t="s">
        <v>1918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10" customFormat="1" customHeight="1" ht="15">
      <c r="U28" s="241"/>
    </row>
    <row s="2973" customFormat="1" customHeight="1" ht="15">
      <c r="A29" s="479"/>
      <c r="B29" s="479"/>
      <c r="C29" s="232"/>
      <c r="D29" s="1877"/>
      <c r="E29" s="1877"/>
      <c r="F29" s="1877"/>
      <c r="G29" s="2617" t="s">
        <v>532</v>
      </c>
      <c r="H29" s="2159">
        <v>1</v>
      </c>
      <c r="I29" s="2618" t="str">
        <f>IF(U29="","",INDEX(TERRITORY_MR_LIST,MATCH(U29,TERRITORY_LIST_ID,0)))</f>
        <v/>
      </c>
      <c r="J29" s="2163" t="s">
        <v>19</v>
      </c>
      <c r="K29" s="888"/>
      <c r="L29" s="1838" t="s">
        <v>110</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3"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10" customFormat="1" customHeight="1" ht="15">
      <c r="U31" s="241"/>
    </row>
    <row s="2910" customFormat="1" customHeight="1" ht="15">
      <c r="A32" s="1871" t="s">
        <v>1919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10" customFormat="1" customHeight="1" ht="15">
      <c r="U33" s="241"/>
    </row>
    <row s="2973" customFormat="1" customHeight="1" ht="15">
      <c r="A34" s="479"/>
      <c r="B34" s="479"/>
      <c r="C34" s="232"/>
      <c r="D34" s="1877"/>
      <c r="E34" s="1877"/>
      <c r="F34" s="1877"/>
      <c r="G34" s="1877"/>
      <c r="H34" s="1877"/>
      <c r="I34" s="1877"/>
      <c r="J34" s="1877"/>
      <c r="K34" s="1855" t="s">
        <v>532</v>
      </c>
      <c r="L34" s="1785" t="s">
        <v>110</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10" customFormat="1" customHeight="1" ht="15">
      <c r="U35" s="241"/>
    </row>
    <row s="2910" customFormat="1" customHeight="1" ht="15">
      <c r="U36" s="241"/>
    </row>
    <row s="4889" customFormat="1" customHeight="1" ht="11.25">
      <c r="A37" s="1871" t="s">
        <v>1920</v>
      </c>
    </row>
    <row customHeight="1" ht="11.25"/>
    <row s="3279" customFormat="1" customHeight="1" ht="22.5">
      <c r="A39" s="1847"/>
      <c r="B39" s="513"/>
      <c r="C39" s="915"/>
      <c r="D39" s="496"/>
      <c r="E39" s="916"/>
      <c r="F39" s="1868"/>
      <c r="G39" s="1878"/>
      <c r="H39" s="531"/>
    </row>
    <row customHeight="1" ht="11.25"/>
    <row s="4889" customFormat="1" customHeight="1" ht="11.25">
      <c r="A41" s="1871" t="s">
        <v>1921</v>
      </c>
    </row>
    <row customHeight="1" ht="11.25"/>
    <row s="3279" customFormat="1" customHeight="1" ht="22.5">
      <c r="A43" s="513"/>
      <c r="B43" s="513"/>
      <c r="C43" s="513"/>
      <c r="D43" s="496"/>
      <c r="E43" s="916"/>
      <c r="F43" s="917"/>
      <c r="G43" s="1878"/>
      <c r="H43" s="531"/>
    </row>
    <row customHeight="1" ht="11.25"/>
    <row s="4889" customFormat="1" customHeight="1" ht="11.25">
      <c r="A45" s="1871" t="s">
        <v>1922</v>
      </c>
    </row>
    <row customHeight="1" ht="11.25"/>
    <row s="3279" customFormat="1" customHeight="1" ht="24">
      <c r="A47" s="2258" t="s">
        <v>316</v>
      </c>
      <c r="B47" s="558"/>
      <c r="C47" s="2269"/>
      <c r="D47" s="501" t="str">
        <f>A47</f>
        <v>5.1</v>
      </c>
      <c r="E47" s="498" t="s">
        <v>317</v>
      </c>
      <c r="F47" s="2032" t="s">
        <v>309</v>
      </c>
      <c r="G47" s="500" t="s">
        <v>318</v>
      </c>
      <c r="H47" s="531"/>
      <c r="I47" s="908"/>
    </row>
    <row s="3279" customFormat="1" customHeight="1" ht="22.5">
      <c r="A48" s="2258"/>
      <c r="B48" s="558"/>
      <c r="C48" s="2269"/>
      <c r="D48" s="496" t="str">
        <f>D47&amp;".1"</f>
        <v>5.1.1</v>
      </c>
      <c r="E48" s="495" t="s">
        <v>319</v>
      </c>
      <c r="F48" s="2033" t="s">
        <v>28</v>
      </c>
      <c r="G48" s="530"/>
      <c r="H48" s="531"/>
      <c r="I48" s="908"/>
    </row>
    <row s="3279" customFormat="1" customHeight="1" ht="22.5">
      <c r="A49" s="2258"/>
      <c r="B49" s="558"/>
      <c r="C49" s="2269"/>
      <c r="D49" s="496" t="str">
        <f>D47&amp;".2"</f>
        <v>5.1.2</v>
      </c>
      <c r="E49" s="495" t="s">
        <v>320</v>
      </c>
      <c r="F49" s="1788" t="s">
        <v>28</v>
      </c>
      <c r="G49" s="500" t="s">
        <v>321</v>
      </c>
      <c r="H49" s="531"/>
      <c r="I49" s="908"/>
    </row>
    <row s="3279" customFormat="1" customHeight="1" ht="22.5">
      <c r="A50" s="2258"/>
      <c r="B50" s="558"/>
      <c r="C50" s="2269"/>
      <c r="D50" s="496" t="str">
        <f>D47&amp;".3"</f>
        <v>5.1.3</v>
      </c>
      <c r="E50" s="495" t="s">
        <v>322</v>
      </c>
      <c r="F50" s="2033" t="s">
        <v>28</v>
      </c>
      <c r="G50" s="530"/>
      <c r="H50" s="531"/>
      <c r="I50" s="908"/>
    </row>
    <row s="3279" customFormat="1" customHeight="1" ht="22.5">
      <c r="A51" s="2258"/>
      <c r="B51" s="558"/>
      <c r="C51" s="2269"/>
      <c r="D51" s="496" t="str">
        <f>D47&amp;".4"</f>
        <v>5.1.4</v>
      </c>
      <c r="E51" s="495" t="s">
        <v>323</v>
      </c>
      <c r="F51" s="2033" t="s">
        <v>28</v>
      </c>
      <c r="G51" s="500" t="s">
        <v>324</v>
      </c>
      <c r="H51" s="531"/>
      <c r="I51" s="908"/>
    </row>
    <row r="54" s="4889" customFormat="1" customHeight="1" ht="17.25">
      <c r="A54" s="1871" t="s">
        <v>1923</v>
      </c>
    </row>
    <row r="56" s="2749" customFormat="1" customHeight="1" ht="18.75">
      <c r="A56" s="145"/>
      <c r="B56" s="1879"/>
      <c r="C56" s="1879"/>
      <c r="D56" s="1880"/>
      <c r="E56" s="1865"/>
      <c r="F56" s="924">
        <v>13</v>
      </c>
      <c r="G56" s="923"/>
      <c r="H56" s="849"/>
      <c r="I56" s="847"/>
      <c r="J56" s="576" t="s">
        <v>62</v>
      </c>
      <c r="K56" s="1881" t="s">
        <v>28</v>
      </c>
      <c r="L56" s="145"/>
      <c r="M56" s="1692"/>
      <c r="N56" s="1692"/>
      <c r="O56" s="1692"/>
      <c r="P56" s="572" t="s">
        <v>395</v>
      </c>
      <c r="Q56" s="572" t="s">
        <v>396</v>
      </c>
      <c r="R56" s="573" t="s">
        <v>397</v>
      </c>
      <c r="S56" s="1692" t="s">
        <v>398</v>
      </c>
      <c r="T56" s="1692"/>
      <c r="U56" s="1692"/>
      <c r="V56" s="1692"/>
    </row>
    <row r="58" s="4889" customFormat="1" customHeight="1" ht="11.25">
      <c r="A58" s="1871" t="s">
        <v>1924</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384</v>
      </c>
      <c r="AQ60" s="1680" t="s">
        <v>384</v>
      </c>
      <c r="AR60" s="1692"/>
      <c r="AS60" s="1692"/>
    </row>
    <row r="62" s="4889" customFormat="1" customHeight="1" ht="11.25">
      <c r="A62" s="1871" t="s">
        <v>1925</v>
      </c>
    </row>
    <row r="64" s="4586" customFormat="1" customHeight="1" ht="15">
      <c r="A64" s="201" t="s">
        <v>91</v>
      </c>
      <c r="B64" s="181" t="s">
        <v>28</v>
      </c>
      <c r="C64" s="1882"/>
      <c r="D64" s="184"/>
      <c r="E64" s="437"/>
      <c r="F64" s="437"/>
      <c r="G64" s="1859"/>
      <c r="H64" s="1881"/>
      <c r="I64" s="1860"/>
      <c r="K64" s="328"/>
      <c r="L64" s="329"/>
    </row>
    <row r="66" s="4889" customFormat="1" customHeight="1" ht="11.25">
      <c r="A66" s="1871" t="s">
        <v>1926</v>
      </c>
    </row>
    <row r="68" s="2774" customFormat="1" customHeight="1" ht="14.25">
      <c r="A68" s="399"/>
      <c r="B68" s="1216"/>
      <c r="C68" s="432"/>
      <c r="D68" s="1866"/>
      <c r="E68" s="942"/>
      <c r="F68" s="1881"/>
      <c r="G68" s="145"/>
      <c r="I68" s="1680"/>
      <c r="J68" s="1680"/>
    </row>
    <row r="70" s="4889" customFormat="1" customHeight="1" ht="11.25">
      <c r="A70" s="1871" t="s">
        <v>1927</v>
      </c>
    </row>
    <row r="72" s="2774" customFormat="1" customHeight="1" ht="27">
      <c r="A72" s="1222"/>
      <c r="B72" s="1222"/>
      <c r="C72" s="1222"/>
      <c r="D72" s="1216"/>
      <c r="E72" s="1883"/>
      <c r="F72" s="2637"/>
      <c r="G72" s="2638"/>
      <c r="H72" s="2639" t="s">
        <v>62</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62</v>
      </c>
      <c r="Z72" s="1864"/>
      <c r="AA72" s="1848">
        <v>1</v>
      </c>
      <c r="AB72" s="1298"/>
      <c r="AD72" s="1692" t="s">
        <v>1928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1929</v>
      </c>
    </row>
    <row r="75" s="4889" customFormat="1" customHeight="1" ht="11.25">
      <c r="A75" s="1871" t="s">
        <v>1930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1928</v>
      </c>
    </row>
    <row r="79" s="4889" customFormat="1" customHeight="1" ht="11.25">
      <c r="A79" s="1871" t="s">
        <v>1931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379</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89" customFormat="1" customHeight="1" ht="11.25">
      <c r="A89" s="1871" t="s">
        <v>1933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89" customFormat="1" customHeight="1" ht="11.25">
      <c r="A95" s="1871" t="s">
        <v>1935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89" customFormat="1" customHeight="1" ht="11.25">
      <c r="A99" s="1871" t="s">
        <v>1936</v>
      </c>
    </row>
    <row r="101" s="2774" customFormat="1" customHeight="1" ht="11.25">
      <c r="A101" s="1222"/>
      <c r="B101" s="1222"/>
      <c r="C101" s="1222"/>
      <c r="D101" s="1216"/>
      <c r="E101" s="1226"/>
      <c r="F101" s="1885"/>
      <c r="G101" s="1886"/>
      <c r="H101" s="2571" t="s">
        <v>110</v>
      </c>
      <c r="I101" s="2572"/>
      <c r="J101" s="2541"/>
      <c r="K101" s="2573"/>
      <c r="L101" s="2163" t="s">
        <v>19</v>
      </c>
      <c r="M101" s="2164"/>
      <c r="N101" s="2042"/>
      <c r="O101" s="1233" t="s">
        <v>379</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89" customFormat="1" customHeight="1" ht="11.25">
      <c r="A107" s="1871" t="s">
        <v>1938</v>
      </c>
    </row>
    <row customHeight="1" ht="17.25"/>
    <row s="4440"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40"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40" customFormat="1" customHeight="1" ht="12">
      <c r="A111" s="980"/>
      <c r="B111" s="979"/>
      <c r="C111" s="980"/>
      <c r="D111" s="980"/>
      <c r="E111" s="980"/>
      <c r="F111" s="1269"/>
      <c r="G111" s="1856" t="s">
        <v>1939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89" customFormat="1" customHeight="1" ht="11.25">
      <c r="A113" s="1871" t="s">
        <v>1940</v>
      </c>
    </row>
    <row r="115" s="2910" customFormat="1" customHeight="1" ht="15">
      <c r="A115" s="679"/>
      <c r="B115" s="680"/>
      <c r="C115" s="680"/>
      <c r="D115" s="2634" t="s">
        <v>110</v>
      </c>
      <c r="E115" s="2433" t="s">
        <v>106</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10"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10"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10"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10"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10" customFormat="1" customHeight="1" ht="11.25">
      <c r="A120" s="1862"/>
      <c r="B120" s="1216"/>
      <c r="C120" s="468"/>
      <c r="D120" s="2635"/>
      <c r="E120" s="705" t="s">
        <v>28</v>
      </c>
      <c r="F120" s="1224" t="s">
        <v>28</v>
      </c>
      <c r="G120" s="1224" t="s">
        <v>1941</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10"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10"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10" customFormat="1" customHeight="1" ht="11.25">
      <c r="A123" s="1862"/>
      <c r="B123" s="1216"/>
      <c r="C123" s="468"/>
      <c r="D123" s="2636"/>
      <c r="E123" s="705" t="s">
        <v>28</v>
      </c>
      <c r="F123" s="1224" t="s">
        <v>28</v>
      </c>
      <c r="G123" s="1224" t="s">
        <v>1941</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89" customFormat="1" customHeight="1" ht="11.25">
      <c r="A125" s="1871" t="s">
        <v>1942</v>
      </c>
    </row>
    <row r="127" s="2910" customFormat="1" customHeight="1" ht="15">
      <c r="A127" s="679"/>
      <c r="B127" s="680"/>
      <c r="C127" s="680"/>
      <c r="D127" s="2634" t="s">
        <v>110</v>
      </c>
      <c r="E127" s="2433" t="s">
        <v>106</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10"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10"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10"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10"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10" customFormat="1" customHeight="1" ht="11.25">
      <c r="A132" s="1862"/>
      <c r="B132" s="1216"/>
      <c r="C132" s="468"/>
      <c r="D132" s="2635"/>
      <c r="E132" s="705" t="s">
        <v>28</v>
      </c>
      <c r="F132" s="1224" t="s">
        <v>28</v>
      </c>
      <c r="G132" s="1224" t="s">
        <v>1941</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4"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4"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4"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89" customFormat="1" customHeight="1" ht="11.25">
      <c r="A137" s="1871" t="s">
        <v>1943</v>
      </c>
    </row>
    <row r="139" s="2910" customFormat="1" customHeight="1" ht="45">
      <c r="A139" s="1862"/>
      <c r="B139" s="1216"/>
      <c r="C139" s="468"/>
      <c r="D139" s="145"/>
      <c r="E139" s="2628"/>
      <c r="F139" s="2164" t="s">
        <v>110</v>
      </c>
      <c r="G139" s="2631" t="s">
        <v>28</v>
      </c>
      <c r="H139" s="345"/>
      <c r="I139" s="693" t="s">
        <v>110</v>
      </c>
      <c r="J139" s="1863" t="s">
        <v>1944</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10" customFormat="1" customHeight="1" ht="11.25">
      <c r="A140" s="1862"/>
      <c r="B140" s="1216"/>
      <c r="C140" s="468"/>
      <c r="D140" s="145"/>
      <c r="E140" s="2629"/>
      <c r="F140" s="2164"/>
      <c r="G140" s="2631"/>
      <c r="H140" s="2183"/>
      <c r="I140" s="2571" t="s">
        <v>1025</v>
      </c>
      <c r="J140" s="2625"/>
      <c r="K140" s="2626"/>
      <c r="L140" s="696"/>
      <c r="M140" s="697" t="s">
        <v>110</v>
      </c>
      <c r="N140" s="1851"/>
      <c r="O140" s="698"/>
      <c r="P140" s="699"/>
      <c r="Q140" s="698"/>
      <c r="R140" s="700">
        <v>0</v>
      </c>
      <c r="S140" s="2235"/>
      <c r="T140" s="773"/>
      <c r="U140" s="145"/>
      <c r="V140" s="145"/>
      <c r="AC140" s="145"/>
    </row>
    <row s="2910" customFormat="1" customHeight="1" ht="11.25">
      <c r="A141" s="1862"/>
      <c r="B141" s="1216"/>
      <c r="C141" s="468"/>
      <c r="D141" s="145"/>
      <c r="E141" s="2629"/>
      <c r="F141" s="2164"/>
      <c r="G141" s="2631"/>
      <c r="H141" s="2183"/>
      <c r="I141" s="2571"/>
      <c r="J141" s="2625"/>
      <c r="K141" s="2627"/>
      <c r="L141" s="701"/>
      <c r="M141" s="702"/>
      <c r="N141" s="703" t="s">
        <v>1945</v>
      </c>
      <c r="O141" s="703"/>
      <c r="P141" s="703"/>
      <c r="Q141" s="703"/>
      <c r="R141" s="704"/>
      <c r="S141" s="2235"/>
      <c r="T141" s="773"/>
      <c r="U141" s="145"/>
      <c r="V141" s="145"/>
      <c r="AC141" s="145"/>
    </row>
    <row s="2910" customFormat="1" customHeight="1" ht="11.25">
      <c r="A142" s="1862"/>
      <c r="B142" s="1216"/>
      <c r="C142" s="468"/>
      <c r="D142" s="145"/>
      <c r="E142" s="2630"/>
      <c r="F142" s="2164"/>
      <c r="G142" s="2632"/>
      <c r="H142" s="701" t="s">
        <v>28</v>
      </c>
      <c r="I142" s="702"/>
      <c r="J142" s="703" t="s">
        <v>1946</v>
      </c>
      <c r="K142" s="703"/>
      <c r="L142" s="703"/>
      <c r="M142" s="703"/>
      <c r="N142" s="703"/>
      <c r="O142" s="703"/>
      <c r="P142" s="703"/>
      <c r="Q142" s="703"/>
      <c r="R142" s="704"/>
      <c r="S142" s="2235"/>
      <c r="T142" s="773"/>
      <c r="U142" s="145"/>
      <c r="V142" s="145"/>
      <c r="AC142" s="145"/>
    </row>
    <row r="147" s="2910" customFormat="1" customHeight="1" ht="11.25">
      <c r="A147" s="1862"/>
      <c r="B147" s="1216"/>
      <c r="C147" s="468"/>
      <c r="D147" s="145"/>
      <c r="E147" s="1886"/>
      <c r="F147" s="1886"/>
      <c r="G147" s="1886"/>
      <c r="H147" s="2183"/>
      <c r="I147" s="2571" t="s">
        <v>1025</v>
      </c>
      <c r="J147" s="2625"/>
      <c r="K147" s="2626"/>
      <c r="L147" s="696"/>
      <c r="M147" s="697" t="s">
        <v>110</v>
      </c>
      <c r="N147" s="1851"/>
      <c r="O147" s="698"/>
      <c r="P147" s="699"/>
      <c r="Q147" s="698"/>
      <c r="R147" s="700">
        <v>0</v>
      </c>
      <c r="S147" s="145"/>
      <c r="T147" s="773"/>
      <c r="U147" s="145"/>
      <c r="V147" s="145"/>
      <c r="AC147" s="145"/>
    </row>
    <row s="2910" customFormat="1" customHeight="1" ht="11.25">
      <c r="A148" s="1862"/>
      <c r="B148" s="1216"/>
      <c r="C148" s="468"/>
      <c r="D148" s="145"/>
      <c r="E148" s="1886"/>
      <c r="F148" s="1886"/>
      <c r="G148" s="1886"/>
      <c r="H148" s="2183"/>
      <c r="I148" s="2571"/>
      <c r="J148" s="2625"/>
      <c r="K148" s="2627"/>
      <c r="L148" s="701"/>
      <c r="M148" s="702"/>
      <c r="N148" s="703" t="s">
        <v>1945</v>
      </c>
      <c r="O148" s="703"/>
      <c r="P148" s="703"/>
      <c r="Q148" s="703"/>
      <c r="R148" s="704"/>
      <c r="S148" s="145"/>
      <c r="T148" s="773"/>
      <c r="U148" s="145"/>
      <c r="V148" s="145"/>
      <c r="AC148" s="145"/>
    </row>
    <row r="150" s="2910" customFormat="1" customHeight="1" ht="11.25">
      <c r="A150" s="1862"/>
      <c r="B150" s="1216"/>
      <c r="C150" s="468"/>
      <c r="D150" s="145"/>
      <c r="E150" s="1893"/>
      <c r="F150" s="1891"/>
      <c r="G150" s="1891"/>
      <c r="H150" s="1894"/>
      <c r="I150" s="1886"/>
      <c r="J150" s="1887"/>
      <c r="K150" s="1887"/>
      <c r="L150" s="696"/>
      <c r="M150" s="697" t="s">
        <v>110</v>
      </c>
      <c r="N150" s="1851"/>
      <c r="O150" s="698"/>
      <c r="P150" s="699"/>
      <c r="Q150" s="698"/>
      <c r="R150" s="700">
        <v>0</v>
      </c>
      <c r="S150" s="145"/>
      <c r="T150" s="773"/>
      <c r="U150" s="145"/>
      <c r="V150" s="145"/>
      <c r="AC150" s="145"/>
    </row>
    <row r="152" s="4889" customFormat="1" customHeight="1" ht="17.25">
      <c r="A152" s="1871" t="s">
        <v>1947</v>
      </c>
    </row>
    <row customHeight="1" ht="17.25">
      <c r="G153" s="1895"/>
      <c r="H153" s="1895"/>
      <c r="I153" s="1895"/>
      <c r="M153" s="1891"/>
    </row>
    <row s="2973" customFormat="1" customHeight="1" ht="17.25">
      <c r="A154" s="1896"/>
      <c r="C154" s="1898"/>
      <c r="D154" s="2585"/>
      <c r="E154" s="2199"/>
      <c r="F154" s="2201"/>
      <c r="G154" s="2587"/>
      <c r="H154" s="2585"/>
      <c r="I154" s="2585">
        <v>1</v>
      </c>
      <c r="J154" s="2557"/>
      <c r="K154" s="2241" t="s">
        <v>62</v>
      </c>
      <c r="L154" s="2164"/>
      <c r="M154" s="2164" t="s">
        <v>110</v>
      </c>
      <c r="N154" s="2560" t="str">
        <f>IF(Z154="","",INDEX(TERRITORY_MR_LIST,MATCH(Z154,TERRITORY_LIST_ID,0)))</f>
        <v/>
      </c>
      <c r="O154" s="2241" t="s">
        <v>62</v>
      </c>
      <c r="P154" s="2164"/>
      <c r="Q154" s="2164" t="s">
        <v>110</v>
      </c>
      <c r="R154" s="2558" t="s">
        <v>28</v>
      </c>
      <c r="S154" s="2163" t="s">
        <v>62</v>
      </c>
      <c r="T154" s="1867"/>
      <c r="U154" s="1867" t="s">
        <v>110</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3"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417</v>
      </c>
      <c r="W155" s="375"/>
      <c r="Y155" s="1315"/>
      <c r="Z155" s="1315"/>
      <c r="AA155" s="1315"/>
      <c r="AB155" s="1315"/>
      <c r="AC155" s="1315"/>
      <c r="AD155" s="1315"/>
      <c r="AE155" s="1315"/>
      <c r="AF155" s="1315"/>
      <c r="AG155" s="1315"/>
      <c r="AH155" s="1315"/>
      <c r="AI155" s="1315"/>
      <c r="AJ155" s="1315"/>
      <c r="AK155" s="1315"/>
    </row>
    <row s="2973" customFormat="1" customHeight="1" ht="17.25">
      <c r="A156" s="1896"/>
      <c r="C156" s="1901"/>
      <c r="D156" s="2559"/>
      <c r="E156" s="2586"/>
      <c r="F156" s="2202"/>
      <c r="G156" s="2588"/>
      <c r="H156" s="2559"/>
      <c r="I156" s="2559"/>
      <c r="J156" s="2589"/>
      <c r="K156" s="2242"/>
      <c r="L156" s="2559"/>
      <c r="M156" s="2559"/>
      <c r="N156" s="2561"/>
      <c r="O156" s="2168"/>
      <c r="P156" s="373"/>
      <c r="Q156" s="374"/>
      <c r="R156" s="374" t="s">
        <v>279</v>
      </c>
      <c r="S156" s="1902"/>
      <c r="T156" s="1902"/>
      <c r="U156" s="1902"/>
      <c r="V156" s="1902"/>
      <c r="W156" s="375"/>
      <c r="Y156" s="1315"/>
      <c r="Z156" s="1315"/>
      <c r="AA156" s="1315"/>
      <c r="AB156" s="1315"/>
      <c r="AC156" s="1315"/>
      <c r="AD156" s="1315"/>
      <c r="AE156" s="1315"/>
      <c r="AF156" s="1315"/>
      <c r="AG156" s="1315"/>
      <c r="AH156" s="1315"/>
      <c r="AI156" s="1315"/>
      <c r="AJ156" s="1315"/>
      <c r="AK156" s="1315"/>
    </row>
    <row s="2973" customFormat="1" customHeight="1" ht="17.25">
      <c r="A157" s="1896"/>
      <c r="C157" s="1901"/>
      <c r="D157" s="2559"/>
      <c r="E157" s="2586"/>
      <c r="F157" s="2202"/>
      <c r="G157" s="2588"/>
      <c r="H157" s="2559"/>
      <c r="I157" s="2559"/>
      <c r="J157" s="2589"/>
      <c r="K157" s="2168"/>
      <c r="L157" s="373"/>
      <c r="M157" s="374"/>
      <c r="N157" s="374" t="s">
        <v>280</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3" customFormat="1" customHeight="1" ht="17.25">
      <c r="A158" s="1896"/>
      <c r="C158" s="1901"/>
      <c r="D158" s="2559"/>
      <c r="E158" s="2586"/>
      <c r="F158" s="2203"/>
      <c r="G158" s="2588"/>
      <c r="H158" s="373"/>
      <c r="I158" s="374"/>
      <c r="J158" s="374" t="s">
        <v>281</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3" customFormat="1" customHeight="1" ht="17.25">
      <c r="A160" s="1896"/>
      <c r="C160" s="1898"/>
      <c r="D160" s="1886"/>
      <c r="E160" s="1903"/>
      <c r="F160" s="1840"/>
      <c r="G160" s="1904"/>
      <c r="H160" s="2585"/>
      <c r="I160" s="2585">
        <v>1</v>
      </c>
      <c r="J160" s="2557"/>
      <c r="K160" s="2241" t="s">
        <v>62</v>
      </c>
      <c r="L160" s="2164"/>
      <c r="M160" s="2164" t="s">
        <v>110</v>
      </c>
      <c r="N160" s="2560" t="str">
        <f>IF(Z160="","",INDEX(TERRITORY_MR_LIST,MATCH(Z160,TERRITORY_LIST_ID,0)))</f>
        <v/>
      </c>
      <c r="O160" s="2241" t="s">
        <v>62</v>
      </c>
      <c r="P160" s="2164"/>
      <c r="Q160" s="2164" t="s">
        <v>110</v>
      </c>
      <c r="R160" s="2558" t="s">
        <v>28</v>
      </c>
      <c r="S160" s="2163" t="s">
        <v>62</v>
      </c>
      <c r="T160" s="1867"/>
      <c r="U160" s="1867" t="s">
        <v>110</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3"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417</v>
      </c>
      <c r="W161" s="375"/>
      <c r="Y161" s="1315"/>
      <c r="Z161" s="1315"/>
      <c r="AA161" s="1315"/>
      <c r="AB161" s="1315"/>
      <c r="AC161" s="1315"/>
      <c r="AD161" s="1315"/>
      <c r="AE161" s="1315"/>
      <c r="AF161" s="1315"/>
      <c r="AG161" s="1315"/>
      <c r="AH161" s="1315"/>
      <c r="AI161" s="1315"/>
      <c r="AJ161" s="1315"/>
      <c r="AK161" s="1315"/>
    </row>
    <row s="2973" customFormat="1" customHeight="1" ht="17.25">
      <c r="A162" s="1896"/>
      <c r="C162" s="1901"/>
      <c r="D162" s="1886"/>
      <c r="E162" s="1903"/>
      <c r="F162" s="1840"/>
      <c r="G162" s="1904"/>
      <c r="H162" s="2559"/>
      <c r="I162" s="2559"/>
      <c r="J162" s="2589"/>
      <c r="K162" s="2242"/>
      <c r="L162" s="2559"/>
      <c r="M162" s="2559"/>
      <c r="N162" s="2561"/>
      <c r="O162" s="2168"/>
      <c r="P162" s="373"/>
      <c r="Q162" s="374"/>
      <c r="R162" s="374" t="s">
        <v>279</v>
      </c>
      <c r="S162" s="1902"/>
      <c r="T162" s="1902"/>
      <c r="U162" s="1902"/>
      <c r="V162" s="1902"/>
      <c r="W162" s="375"/>
      <c r="Y162" s="1315"/>
      <c r="Z162" s="1315"/>
      <c r="AA162" s="1315"/>
      <c r="AB162" s="1315"/>
      <c r="AC162" s="1315"/>
      <c r="AD162" s="1315"/>
      <c r="AE162" s="1315"/>
      <c r="AF162" s="1315"/>
      <c r="AG162" s="1315"/>
      <c r="AH162" s="1315"/>
      <c r="AI162" s="1315"/>
      <c r="AJ162" s="1315"/>
      <c r="AK162" s="1315"/>
    </row>
    <row s="2973" customFormat="1" customHeight="1" ht="17.25">
      <c r="A163" s="1896"/>
      <c r="C163" s="1901"/>
      <c r="D163" s="1886"/>
      <c r="E163" s="1903"/>
      <c r="F163" s="1840"/>
      <c r="G163" s="1904"/>
      <c r="H163" s="2559"/>
      <c r="I163" s="2559"/>
      <c r="J163" s="2589"/>
      <c r="K163" s="2168"/>
      <c r="L163" s="373"/>
      <c r="M163" s="374"/>
      <c r="N163" s="374" t="s">
        <v>280</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3" customFormat="1" customHeight="1" ht="17.25">
      <c r="A165" s="1896"/>
      <c r="C165" s="1898"/>
      <c r="D165" s="1886"/>
      <c r="E165" s="1903"/>
      <c r="F165" s="1840"/>
      <c r="G165" s="1904"/>
      <c r="H165" s="1886"/>
      <c r="I165" s="1886"/>
      <c r="J165" s="1905"/>
      <c r="K165" s="1816"/>
      <c r="L165" s="2164"/>
      <c r="M165" s="2164" t="s">
        <v>110</v>
      </c>
      <c r="N165" s="2560" t="str">
        <f>IF(Z165="","",INDEX(TERRITORY_MR_LIST,MATCH(Z165,TERRITORY_LIST_ID,0)))</f>
        <v/>
      </c>
      <c r="O165" s="2241" t="s">
        <v>62</v>
      </c>
      <c r="P165" s="2164"/>
      <c r="Q165" s="2164" t="s">
        <v>110</v>
      </c>
      <c r="R165" s="2558" t="s">
        <v>28</v>
      </c>
      <c r="S165" s="2163" t="s">
        <v>62</v>
      </c>
      <c r="T165" s="1867"/>
      <c r="U165" s="1867" t="s">
        <v>110</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3"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417</v>
      </c>
      <c r="W166" s="375"/>
      <c r="Y166" s="1315"/>
      <c r="Z166" s="1315"/>
      <c r="AA166" s="1315"/>
      <c r="AB166" s="1315"/>
      <c r="AC166" s="1315"/>
      <c r="AD166" s="1315"/>
      <c r="AE166" s="1315"/>
      <c r="AF166" s="1315"/>
      <c r="AG166" s="1315"/>
      <c r="AH166" s="1315"/>
      <c r="AI166" s="1315"/>
      <c r="AJ166" s="1315"/>
      <c r="AK166" s="1315"/>
    </row>
    <row s="2973" customFormat="1" customHeight="1" ht="17.25">
      <c r="A167" s="1896"/>
      <c r="C167" s="1901"/>
      <c r="D167" s="1886"/>
      <c r="E167" s="1903"/>
      <c r="F167" s="1840"/>
      <c r="G167" s="1904"/>
      <c r="H167" s="1886"/>
      <c r="I167" s="1886"/>
      <c r="J167" s="1905"/>
      <c r="K167" s="1816"/>
      <c r="L167" s="2559"/>
      <c r="M167" s="2559"/>
      <c r="N167" s="2561"/>
      <c r="O167" s="2168"/>
      <c r="P167" s="373"/>
      <c r="Q167" s="374"/>
      <c r="R167" s="374" t="s">
        <v>279</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3" customFormat="1" customHeight="1" ht="17.25">
      <c r="A169" s="1896"/>
      <c r="C169" s="1898"/>
      <c r="D169" s="1886"/>
      <c r="E169" s="1903"/>
      <c r="F169" s="1840"/>
      <c r="G169" s="1904"/>
      <c r="H169" s="1886"/>
      <c r="I169" s="1886"/>
      <c r="J169" s="1905"/>
      <c r="K169" s="1816"/>
      <c r="L169" s="1812"/>
      <c r="M169" s="1812"/>
      <c r="N169" s="2104"/>
      <c r="O169" s="1843"/>
      <c r="P169" s="2164"/>
      <c r="Q169" s="2164" t="s">
        <v>110</v>
      </c>
      <c r="R169" s="2558" t="s">
        <v>28</v>
      </c>
      <c r="S169" s="2163" t="s">
        <v>62</v>
      </c>
      <c r="T169" s="1867"/>
      <c r="U169" s="1867" t="s">
        <v>110</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3"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417</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3"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110</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89" customFormat="1" customHeight="1" ht="17.25">
      <c r="A174" s="1871" t="s">
        <v>1948</v>
      </c>
    </row>
    <row customHeight="1" ht="17.25">
      <c r="G175" s="1895"/>
      <c r="H175" s="1895"/>
      <c r="I175" s="1895"/>
      <c r="M175" s="1891"/>
    </row>
    <row s="2973" customFormat="1" customHeight="1" ht="17.25">
      <c r="A176" s="1896"/>
      <c r="C176" s="1898"/>
      <c r="D176" s="2585"/>
      <c r="E176" s="2199"/>
      <c r="F176" s="2201"/>
      <c r="G176" s="2587"/>
      <c r="H176" s="2585"/>
      <c r="I176" s="2585">
        <v>1</v>
      </c>
      <c r="J176" s="2557"/>
      <c r="K176" s="2241" t="s">
        <v>62</v>
      </c>
      <c r="L176" s="2164"/>
      <c r="M176" s="2164" t="s">
        <v>110</v>
      </c>
      <c r="N176" s="2560" t="str">
        <f>IF(Z176="","",INDEX(TERRITORY_MR_LIST,MATCH(Z176,TERRITORY_LIST_ID,0)))</f>
        <v/>
      </c>
      <c r="O176" s="2241" t="s">
        <v>62</v>
      </c>
      <c r="P176" s="2164"/>
      <c r="Q176" s="2164" t="s">
        <v>110</v>
      </c>
      <c r="R176" s="2558" t="s">
        <v>28</v>
      </c>
      <c r="S176" s="2462" t="s">
        <v>19</v>
      </c>
      <c r="T176" s="1858"/>
      <c r="U176" s="1858" t="s">
        <v>110</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3"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3" customFormat="1" customHeight="1" ht="17.25">
      <c r="A178" s="1896"/>
      <c r="C178" s="1901"/>
      <c r="D178" s="2559"/>
      <c r="E178" s="2586"/>
      <c r="F178" s="2202"/>
      <c r="G178" s="2588"/>
      <c r="H178" s="2559"/>
      <c r="I178" s="2559"/>
      <c r="J178" s="2589"/>
      <c r="K178" s="2242"/>
      <c r="L178" s="2559"/>
      <c r="M178" s="2559"/>
      <c r="N178" s="2561"/>
      <c r="O178" s="2168"/>
      <c r="P178" s="373"/>
      <c r="Q178" s="374"/>
      <c r="R178" s="374" t="s">
        <v>279</v>
      </c>
      <c r="S178" s="1902"/>
      <c r="T178" s="1902"/>
      <c r="U178" s="1902"/>
      <c r="V178" s="1902"/>
      <c r="W178" s="1489"/>
      <c r="Y178" s="1315"/>
      <c r="Z178" s="1315"/>
      <c r="AA178" s="1315"/>
      <c r="AB178" s="1315"/>
      <c r="AC178" s="1315"/>
      <c r="AD178" s="1315"/>
      <c r="AE178" s="1315"/>
      <c r="AF178" s="1315"/>
      <c r="AG178" s="1315"/>
      <c r="AH178" s="1315"/>
      <c r="AI178" s="1315"/>
      <c r="AJ178" s="1315"/>
      <c r="AK178" s="1315"/>
    </row>
    <row s="2973" customFormat="1" customHeight="1" ht="17.25">
      <c r="A179" s="1896"/>
      <c r="C179" s="1901"/>
      <c r="D179" s="2559"/>
      <c r="E179" s="2586"/>
      <c r="F179" s="2202"/>
      <c r="G179" s="2588"/>
      <c r="H179" s="2559"/>
      <c r="I179" s="2559"/>
      <c r="J179" s="2589"/>
      <c r="K179" s="2168"/>
      <c r="L179" s="373"/>
      <c r="M179" s="374"/>
      <c r="N179" s="374" t="s">
        <v>280</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3" customFormat="1" customHeight="1" ht="17.25">
      <c r="A180" s="1896"/>
      <c r="C180" s="1901"/>
      <c r="D180" s="2559"/>
      <c r="E180" s="2586"/>
      <c r="F180" s="2203"/>
      <c r="G180" s="2588"/>
      <c r="H180" s="373"/>
      <c r="I180" s="374"/>
      <c r="J180" s="374" t="s">
        <v>281</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3" customFormat="1" customHeight="1" ht="17.25">
      <c r="A182" s="1896"/>
      <c r="C182" s="1898"/>
      <c r="D182" s="1886"/>
      <c r="E182" s="1903"/>
      <c r="F182" s="1840"/>
      <c r="G182" s="1904"/>
      <c r="H182" s="2585"/>
      <c r="I182" s="2585">
        <v>1</v>
      </c>
      <c r="J182" s="2557"/>
      <c r="K182" s="2241" t="s">
        <v>62</v>
      </c>
      <c r="L182" s="2164"/>
      <c r="M182" s="2164" t="s">
        <v>110</v>
      </c>
      <c r="N182" s="2560" t="str">
        <f>IF(Z182="","",INDEX(TERRITORY_MR_LIST,MATCH(Z182,TERRITORY_LIST_ID,0)))</f>
        <v/>
      </c>
      <c r="O182" s="2241" t="s">
        <v>62</v>
      </c>
      <c r="P182" s="2164"/>
      <c r="Q182" s="2164" t="s">
        <v>110</v>
      </c>
      <c r="R182" s="2558" t="s">
        <v>28</v>
      </c>
      <c r="S182" s="2462" t="s">
        <v>19</v>
      </c>
      <c r="T182" s="1858"/>
      <c r="U182" s="1858" t="s">
        <v>110</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3"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3" customFormat="1" customHeight="1" ht="17.25">
      <c r="A184" s="1896"/>
      <c r="C184" s="1901"/>
      <c r="D184" s="1886"/>
      <c r="E184" s="1903"/>
      <c r="F184" s="1840"/>
      <c r="G184" s="1904"/>
      <c r="H184" s="2559"/>
      <c r="I184" s="2559"/>
      <c r="J184" s="2589"/>
      <c r="K184" s="2242"/>
      <c r="L184" s="2559"/>
      <c r="M184" s="2559"/>
      <c r="N184" s="2561"/>
      <c r="O184" s="2168"/>
      <c r="P184" s="373"/>
      <c r="Q184" s="374"/>
      <c r="R184" s="374" t="s">
        <v>279</v>
      </c>
      <c r="S184" s="1902"/>
      <c r="T184" s="1902"/>
      <c r="U184" s="1902"/>
      <c r="V184" s="1902"/>
      <c r="W184" s="1489"/>
      <c r="Y184" s="1315"/>
      <c r="Z184" s="1315"/>
      <c r="AA184" s="1315"/>
      <c r="AB184" s="1315"/>
      <c r="AC184" s="1315"/>
      <c r="AD184" s="1315"/>
      <c r="AE184" s="1315"/>
      <c r="AF184" s="1315"/>
      <c r="AG184" s="1315"/>
      <c r="AH184" s="1315"/>
      <c r="AI184" s="1315"/>
      <c r="AJ184" s="1315"/>
      <c r="AK184" s="1315"/>
    </row>
    <row s="2973" customFormat="1" customHeight="1" ht="17.25">
      <c r="A185" s="1896"/>
      <c r="C185" s="1901"/>
      <c r="D185" s="1886"/>
      <c r="E185" s="1903"/>
      <c r="F185" s="1840"/>
      <c r="G185" s="1904"/>
      <c r="H185" s="2559"/>
      <c r="I185" s="2559"/>
      <c r="J185" s="2589"/>
      <c r="K185" s="2168"/>
      <c r="L185" s="373"/>
      <c r="M185" s="374"/>
      <c r="N185" s="374" t="s">
        <v>280</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3" customFormat="1" customHeight="1" ht="17.25">
      <c r="A187" s="1896"/>
      <c r="C187" s="1898"/>
      <c r="D187" s="1886"/>
      <c r="E187" s="1903"/>
      <c r="F187" s="1840"/>
      <c r="G187" s="1904"/>
      <c r="H187" s="1886"/>
      <c r="I187" s="1886"/>
      <c r="J187" s="1907"/>
      <c r="K187" s="1904"/>
      <c r="L187" s="2164"/>
      <c r="M187" s="2164" t="s">
        <v>110</v>
      </c>
      <c r="N187" s="2560" t="str">
        <f>IF(Z187="","",INDEX(TERRITORY_MR_LIST,MATCH(Z187,TERRITORY_LIST_ID,0)))</f>
        <v/>
      </c>
      <c r="O187" s="2241" t="s">
        <v>62</v>
      </c>
      <c r="P187" s="2164"/>
      <c r="Q187" s="2164" t="s">
        <v>110</v>
      </c>
      <c r="R187" s="2558" t="s">
        <v>28</v>
      </c>
      <c r="S187" s="2462" t="s">
        <v>19</v>
      </c>
      <c r="T187" s="1858"/>
      <c r="U187" s="1858" t="s">
        <v>110</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3"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3" customFormat="1" customHeight="1" ht="17.25">
      <c r="A189" s="1896"/>
      <c r="C189" s="1901"/>
      <c r="D189" s="1886"/>
      <c r="E189" s="1903"/>
      <c r="F189" s="1840"/>
      <c r="G189" s="1904"/>
      <c r="H189" s="1886"/>
      <c r="I189" s="1886"/>
      <c r="J189" s="1907"/>
      <c r="K189" s="1904"/>
      <c r="L189" s="2559"/>
      <c r="M189" s="2559"/>
      <c r="N189" s="2561"/>
      <c r="O189" s="2168"/>
      <c r="P189" s="373"/>
      <c r="Q189" s="374"/>
      <c r="R189" s="374" t="s">
        <v>279</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3" customFormat="1" customHeight="1" ht="17.25">
      <c r="A191" s="1896"/>
      <c r="C191" s="1898"/>
      <c r="D191" s="1886"/>
      <c r="E191" s="1903"/>
      <c r="F191" s="1840"/>
      <c r="G191" s="1904"/>
      <c r="H191" s="1886"/>
      <c r="I191" s="1886"/>
      <c r="J191" s="1907"/>
      <c r="K191" s="1904"/>
      <c r="L191" s="1886"/>
      <c r="M191" s="1886"/>
      <c r="N191" s="2104"/>
      <c r="O191" s="1843"/>
      <c r="P191" s="2164"/>
      <c r="Q191" s="2164" t="s">
        <v>110</v>
      </c>
      <c r="R191" s="2558" t="s">
        <v>28</v>
      </c>
      <c r="S191" s="2462" t="s">
        <v>19</v>
      </c>
      <c r="T191" s="1858"/>
      <c r="U191" s="1858" t="s">
        <v>110</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3"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89" customFormat="1" customHeight="1" ht="17.25">
      <c r="A200" s="1871" t="s">
        <v>1949</v>
      </c>
    </row>
    <row customHeight="1" ht="17.25">
      <c r="G201" s="1895"/>
      <c r="H201" s="1895"/>
      <c r="I201" s="1895"/>
      <c r="M201" s="1891"/>
    </row>
    <row s="2910" customFormat="1" customHeight="1" ht="15">
      <c r="D202" s="2579"/>
      <c r="E202" s="2255"/>
      <c r="F202" s="2255"/>
      <c r="G202" s="2241"/>
      <c r="H202" s="1620"/>
      <c r="I202" s="2583">
        <v>1</v>
      </c>
      <c r="J202" s="2557"/>
      <c r="K202" s="1635"/>
      <c r="L202" s="2241" t="s">
        <v>62</v>
      </c>
      <c r="M202" s="2241" t="s">
        <v>62</v>
      </c>
      <c r="N202" s="1620"/>
      <c r="O202" s="2164" t="s">
        <v>110</v>
      </c>
      <c r="P202" s="2573"/>
      <c r="Q202" s="1636"/>
      <c r="R202" s="2241" t="s">
        <v>62</v>
      </c>
      <c r="S202" s="2241" t="s">
        <v>62</v>
      </c>
      <c r="T202" s="1911"/>
      <c r="U202" s="2164" t="s">
        <v>110</v>
      </c>
      <c r="V202" s="2580" t="str">
        <f>IF(AK202="","",INDEX(TERRITORY_MR_LIST,MATCH(AK202,TERRITORY_LIST_ID,0)))</f>
        <v/>
      </c>
      <c r="W202" s="1637"/>
      <c r="X202" s="2241" t="s">
        <v>62</v>
      </c>
      <c r="Y202" s="2241" t="s">
        <v>19</v>
      </c>
      <c r="Z202" s="1620"/>
      <c r="AA202" s="2164" t="s">
        <v>110</v>
      </c>
      <c r="AB202" s="2582"/>
      <c r="AC202" s="1638"/>
      <c r="AD202" s="2241" t="s">
        <v>62</v>
      </c>
      <c r="AE202" s="2241" t="s">
        <v>19</v>
      </c>
      <c r="AF202" s="1618"/>
      <c r="AG202" s="1867" t="s">
        <v>110</v>
      </c>
      <c r="AH202" s="1628"/>
      <c r="AI202" s="1857"/>
    </row>
    <row s="2910"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1950</v>
      </c>
      <c r="AI203" s="2575"/>
    </row>
    <row s="2910"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1951</v>
      </c>
      <c r="AC204" s="2576"/>
      <c r="AD204" s="2576"/>
      <c r="AE204" s="2576"/>
      <c r="AF204" s="2576"/>
      <c r="AG204" s="2576"/>
      <c r="AH204" s="2576"/>
      <c r="AI204" s="2577"/>
    </row>
    <row s="2910"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104</v>
      </c>
      <c r="W205" s="2574"/>
      <c r="X205" s="2574"/>
      <c r="Y205" s="2574"/>
      <c r="Z205" s="2574"/>
      <c r="AA205" s="2574"/>
      <c r="AB205" s="2574"/>
      <c r="AC205" s="2574"/>
      <c r="AD205" s="2574"/>
      <c r="AE205" s="2574"/>
      <c r="AF205" s="2574"/>
      <c r="AG205" s="2574"/>
      <c r="AH205" s="2574"/>
      <c r="AI205" s="2575"/>
    </row>
    <row s="2910" customFormat="1" customHeight="1" ht="11.25">
      <c r="D206" s="2579"/>
      <c r="E206" s="2255"/>
      <c r="F206" s="2255"/>
      <c r="G206" s="2242"/>
      <c r="H206" s="1624"/>
      <c r="I206" s="2583"/>
      <c r="J206" s="2584"/>
      <c r="K206" s="1619"/>
      <c r="L206" s="2242"/>
      <c r="M206" s="2242"/>
      <c r="N206" s="1624"/>
      <c r="O206" s="1625"/>
      <c r="P206" s="2574" t="s">
        <v>1952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7" customFormat="1" customHeight="1" ht="11.25">
      <c r="D207" s="2579"/>
      <c r="E207" s="2255"/>
      <c r="F207" s="2255"/>
      <c r="G207" s="2168"/>
      <c r="H207" s="1626"/>
      <c r="I207" s="1627"/>
      <c r="J207" s="2574" t="s">
        <v>281</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10"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10"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10"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10"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10"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7"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29E24-32E2-9B79-412B-BB8E2EAD567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203" width="43.140625"/>
    <col min="2" max="2" style="5203" width="43.140625" hidden="1"/>
    <col min="3" max="3" style="5203" width="43.140625"/>
    <col min="4" max="5" style="5203" width="36.421875" customWidth="1"/>
    <col min="6" max="8" style="5204" width="36.421875" customWidth="1"/>
  </cols>
  <sheetData>
    <row customHeight="1" ht="9">
      <c r="A1" s="902" t="s">
        <v>1953</v>
      </c>
      <c r="B1" s="902"/>
      <c r="C1" s="1038" t="s">
        <v>1954</v>
      </c>
      <c r="D1" s="1036" t="s">
        <v>811</v>
      </c>
      <c r="E1" s="1036" t="s">
        <v>857</v>
      </c>
      <c r="F1" s="1036" t="s">
        <v>910</v>
      </c>
      <c r="G1" s="1036" t="s">
        <v>897</v>
      </c>
      <c r="H1" s="1036" t="s">
        <v>1629</v>
      </c>
    </row>
    <row customHeight="1" ht="9">
      <c r="A2" s="1039" t="s">
        <v>1955</v>
      </c>
      <c r="B2" s="1039"/>
      <c r="C2" s="1040" t="str">
        <f>INDEX(TEMPLATE_NUMBER_FORM_LIST,MATCH(TEMPLATE_SPHERE,TEMPLATE_SPHERE_LIST,0))</f>
        <v>10</v>
      </c>
      <c r="D2" s="1039" t="s">
        <v>1478</v>
      </c>
      <c r="E2" s="1039" t="s">
        <v>149</v>
      </c>
      <c r="F2" s="1041" t="s">
        <v>149</v>
      </c>
      <c r="G2" s="1039" t="s">
        <v>149</v>
      </c>
      <c r="H2" s="1042"/>
    </row>
    <row customHeight="1" ht="63">
      <c r="A3" s="902"/>
      <c r="B3" s="902" t="s">
        <v>110</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040" t="s">
        <v>1956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041"/>
      <c r="G3" s="1042"/>
      <c r="H3" s="902"/>
    </row>
    <row customHeight="1" ht="243">
      <c r="A4" s="902" t="s">
        <v>1957</v>
      </c>
      <c r="B4" s="902" t="s">
        <v>111</v>
      </c>
      <c r="C4" s="1040" t="str">
        <f>IF(TEMPLATE_SPHERE="HEAT",D4,IF(TEMPLATE_SPHERE="TKO",H4,E4))</f>
        <v>Форма 1. Информация об организации, осуществляющей водоотведение (общая информация)</v>
      </c>
      <c r="D4" s="1039" t="s">
        <v>1958</v>
      </c>
      <c r="E4" s="104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039"/>
      <c r="G4" s="1039"/>
      <c r="H4" s="902" t="s">
        <v>1959</v>
      </c>
    </row>
    <row customHeight="1" ht="117">
      <c r="A5" s="902" t="s">
        <v>1960</v>
      </c>
      <c r="B5" s="902" t="s">
        <v>91</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902" t="s">
        <v>1961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042"/>
      <c r="G5" s="1042"/>
      <c r="H5" s="902" t="s">
        <v>1962</v>
      </c>
    </row>
    <row customHeight="1" ht="90">
      <c r="A6" s="902" t="s">
        <v>1963</v>
      </c>
      <c r="B6" s="902" t="s">
        <v>92</v>
      </c>
      <c r="C6" s="1040"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902"/>
      <c r="G6" s="902"/>
      <c r="H6" s="1042"/>
    </row>
    <row customHeight="1" ht="45">
      <c r="A7" s="902" t="s">
        <v>1964</v>
      </c>
      <c r="B7" s="902" t="s">
        <v>100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1965</v>
      </c>
      <c r="E7" s="902" t="s">
        <v>1966</v>
      </c>
      <c r="F7" s="1042"/>
      <c r="G7" s="1042"/>
      <c r="H7" s="1042"/>
    </row>
    <row customHeight="1" ht="108">
      <c r="A8" s="902" t="s">
        <v>1967</v>
      </c>
      <c r="B8" s="902" t="s">
        <v>93</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1164</v>
      </c>
      <c r="E8" s="902" t="s">
        <v>1968</v>
      </c>
      <c r="F8" s="1042"/>
      <c r="G8" s="1042"/>
      <c r="H8" s="1042"/>
    </row>
    <row customHeight="1" ht="99">
      <c r="A9" s="902" t="s">
        <v>1969</v>
      </c>
      <c r="B9" s="902"/>
      <c r="C9" s="902" t="s">
        <v>1970</v>
      </c>
      <c r="D9" s="902"/>
      <c r="E9" s="902"/>
      <c r="F9" s="1042"/>
      <c r="G9" s="1042"/>
      <c r="H9" s="1042"/>
    </row>
    <row customHeight="1" ht="126">
      <c r="A10" s="902" t="s">
        <v>1971</v>
      </c>
      <c r="B10" s="902"/>
      <c r="C10" s="902" t="s">
        <v>1972</v>
      </c>
      <c r="D10" s="902"/>
      <c r="E10" s="902"/>
      <c r="F10" s="1042"/>
      <c r="G10" s="1042"/>
      <c r="H10" s="1042"/>
    </row>
    <row customHeight="1" ht="108">
      <c r="A11" s="902" t="s">
        <v>1973</v>
      </c>
      <c r="B11" s="902"/>
      <c r="C11" s="902" t="s">
        <v>1974</v>
      </c>
      <c r="D11" s="902"/>
      <c r="E11" s="902"/>
      <c r="F11" s="1042"/>
      <c r="G11" s="1042"/>
      <c r="H11" s="1042"/>
    </row>
    <row customHeight="1" ht="54">
      <c r="A12" s="902" t="s">
        <v>1975</v>
      </c>
      <c r="B12" s="902"/>
      <c r="C12" s="902" t="s">
        <v>1976</v>
      </c>
      <c r="D12" s="902"/>
      <c r="E12" s="902"/>
      <c r="F12" s="1042"/>
      <c r="G12" s="1042"/>
      <c r="H12" s="1042"/>
    </row>
    <row customHeight="1" ht="45">
      <c r="A13" s="902" t="s">
        <v>1977</v>
      </c>
      <c r="B13" s="902"/>
      <c r="C13" s="902" t="s">
        <v>1978</v>
      </c>
      <c r="D13" s="902"/>
      <c r="E13" s="902"/>
      <c r="F13" s="1042"/>
      <c r="G13" s="1042"/>
      <c r="H13" s="1042"/>
    </row>
    <row customHeight="1" ht="117">
      <c r="A14" s="902" t="s">
        <v>1979</v>
      </c>
      <c r="B14" s="902"/>
      <c r="C14" s="902" t="s">
        <v>1980</v>
      </c>
      <c r="D14" s="902"/>
      <c r="E14" s="902"/>
      <c r="F14" s="1042"/>
      <c r="G14" s="1042"/>
      <c r="H14" s="1042"/>
    </row>
    <row customHeight="1" ht="117">
      <c r="A15" s="902" t="s">
        <v>1981</v>
      </c>
      <c r="B15" s="902"/>
      <c r="C15" s="902" t="s">
        <v>1982</v>
      </c>
      <c r="D15" s="902"/>
      <c r="E15" s="902"/>
      <c r="F15" s="1042"/>
      <c r="G15" s="1042"/>
      <c r="H15" s="1042"/>
    </row>
    <row customHeight="1" ht="63">
      <c r="A16" s="902" t="s">
        <v>1983</v>
      </c>
      <c r="B16" s="902"/>
      <c r="C16" s="902" t="s">
        <v>1984</v>
      </c>
      <c r="D16" s="902"/>
      <c r="E16" s="902"/>
      <c r="F16" s="1042"/>
      <c r="G16" s="1042"/>
      <c r="H16" s="1042"/>
    </row>
    <row customHeight="1" ht="54">
      <c r="A17" s="902" t="s">
        <v>1985</v>
      </c>
      <c r="B17" s="902"/>
      <c r="C17" s="1040" t="s">
        <v>1986</v>
      </c>
      <c r="D17" s="902"/>
      <c r="E17" s="902"/>
      <c r="F17" s="1042"/>
      <c r="G17" s="1042"/>
      <c r="H17" s="1042"/>
    </row>
    <row customHeight="1" ht="27">
      <c r="A18" s="902" t="s">
        <v>1987</v>
      </c>
      <c r="B18" s="902"/>
      <c r="C18" s="1040" t="s">
        <v>1988</v>
      </c>
      <c r="D18" s="902"/>
      <c r="E18" s="902"/>
      <c r="F18" s="1042"/>
      <c r="G18" s="1042"/>
      <c r="H18" s="1042"/>
    </row>
    <row customHeight="1" ht="54">
      <c r="A19" s="902" t="s">
        <v>1989</v>
      </c>
      <c r="B19" s="902"/>
      <c r="C19" s="1040" t="s">
        <v>1990</v>
      </c>
      <c r="D19" s="902"/>
      <c r="E19" s="902"/>
      <c r="F19" s="1042"/>
      <c r="G19" s="1042"/>
      <c r="H19" s="1042"/>
    </row>
    <row customHeight="1" ht="36">
      <c r="A20" s="902" t="s">
        <v>1991</v>
      </c>
      <c r="B20" s="902"/>
      <c r="C20" s="1040" t="s">
        <v>1992</v>
      </c>
      <c r="D20" s="902"/>
      <c r="E20" s="902"/>
      <c r="F20" s="1042"/>
      <c r="G20" s="1042"/>
      <c r="H20" s="1042"/>
    </row>
    <row customHeight="1" ht="36">
      <c r="A21" s="902" t="s">
        <v>1993</v>
      </c>
      <c r="B21" s="902"/>
      <c r="C21" s="1040" t="s">
        <v>1994</v>
      </c>
      <c r="D21" s="902"/>
      <c r="E21" s="902"/>
      <c r="F21" s="1042"/>
      <c r="G21" s="1042"/>
      <c r="H21" s="1042"/>
    </row>
    <row customHeight="1" ht="27">
      <c r="A22" s="902" t="s">
        <v>1995</v>
      </c>
      <c r="B22" s="902"/>
      <c r="C22" s="1040" t="s">
        <v>1996</v>
      </c>
      <c r="D22" s="902"/>
      <c r="E22" s="902"/>
      <c r="F22" s="1042"/>
      <c r="G22" s="1042"/>
      <c r="H22" s="1042"/>
    </row>
    <row customHeight="1" ht="36">
      <c r="A23" s="902" t="s">
        <v>1997</v>
      </c>
      <c r="B23" s="902"/>
      <c r="C23" s="1040" t="s">
        <v>1998</v>
      </c>
      <c r="D23" s="902"/>
      <c r="E23" s="902"/>
      <c r="F23" s="1042"/>
      <c r="G23" s="1042"/>
      <c r="H23" s="1042"/>
    </row>
    <row customHeight="1" ht="28.5">
      <c r="A24" s="902" t="s">
        <v>1999</v>
      </c>
      <c r="B24" s="902"/>
      <c r="C24" s="1040" t="s">
        <v>2000</v>
      </c>
      <c r="D24" s="902"/>
      <c r="E24" s="902"/>
      <c r="F24" s="1042"/>
      <c r="G24" s="1042"/>
      <c r="H24" s="1042"/>
    </row>
    <row customHeight="1" ht="36">
      <c r="A25" s="902" t="s">
        <v>2001</v>
      </c>
      <c r="B25" s="902"/>
      <c r="C25" s="1040" t="s">
        <v>2002</v>
      </c>
      <c r="D25" s="902"/>
      <c r="E25" s="902"/>
      <c r="F25" s="1042"/>
      <c r="G25" s="1042"/>
      <c r="H25" s="1042"/>
    </row>
    <row customHeight="1" ht="27">
      <c r="A26" s="902" t="s">
        <v>2003</v>
      </c>
      <c r="B26" s="902"/>
      <c r="C26" s="1040" t="s">
        <v>2004</v>
      </c>
      <c r="D26" s="902"/>
      <c r="E26" s="902"/>
      <c r="F26" s="1042"/>
      <c r="G26" s="1042"/>
      <c r="H26" s="1042"/>
    </row>
    <row customHeight="1" ht="36">
      <c r="A27" s="902" t="s">
        <v>2005</v>
      </c>
      <c r="B27" s="902"/>
      <c r="C27" s="1040" t="s">
        <v>2006</v>
      </c>
      <c r="D27" s="902"/>
      <c r="E27" s="902"/>
      <c r="F27" s="1042"/>
      <c r="G27" s="1042"/>
      <c r="H27" s="1042"/>
    </row>
    <row customHeight="1" ht="28.5">
      <c r="A28" s="902" t="s">
        <v>2007</v>
      </c>
      <c r="B28" s="902"/>
      <c r="C28" s="1040" t="s">
        <v>2008</v>
      </c>
      <c r="D28" s="902"/>
      <c r="E28" s="902"/>
      <c r="F28" s="1042"/>
      <c r="G28" s="1042"/>
      <c r="H28" s="1042"/>
    </row>
    <row customHeight="1" ht="126">
      <c r="A29" s="902" t="s">
        <v>2009</v>
      </c>
      <c r="B29" s="902" t="s">
        <v>1580</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902" t="s">
        <v>2010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042"/>
      <c r="G29" s="1042"/>
      <c r="H29" s="902" t="s">
        <v>2011</v>
      </c>
    </row>
    <row customHeight="1" ht="36">
      <c r="A30" s="902" t="s">
        <v>2012</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902" t="s">
        <v>2013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042"/>
      <c r="G30" s="1042"/>
      <c r="H30" s="1042"/>
    </row>
    <row customHeight="1" ht="54">
      <c r="A31" s="902" t="s">
        <v>2014</v>
      </c>
      <c r="B31" s="902"/>
      <c r="C31" s="1040" t="str">
        <f>IF(TEMPLATE_SPHERE="HEAT",D31,IF(TEMPLATE_SPHERE="TKO",H31,E31))</f>
        <v>Форма 1. Информация об организации, осуществляющей водоотведение (общая информация)</v>
      </c>
      <c r="D31" s="902" t="s">
        <v>2015</v>
      </c>
      <c r="E31" s="90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042"/>
      <c r="G31" s="1042"/>
      <c r="H31" s="1042"/>
    </row>
    <row customHeight="1" ht="198">
      <c r="A32" s="902" t="s">
        <v>2016</v>
      </c>
      <c r="B32" s="902"/>
      <c r="C32" s="1040" t="str">
        <f>IF(TEMPLATE_SPHERE="HEAT",D32,IF(TEMPLATE_SPHERE="TKO",H32,E32))</f>
        <v>Форма 7. Информация об инвестиционных программах организации водоотведения и отчетах об их исполнении</v>
      </c>
      <c r="D32" s="902" t="s">
        <v>2017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042"/>
      <c r="G32" s="1042"/>
      <c r="H32" s="902" t="s">
        <v>2018</v>
      </c>
    </row>
    <row customHeight="1" ht="9">
      <c r="A33" s="902"/>
      <c r="B33" s="902"/>
      <c r="C33" s="1040"/>
      <c r="D33" s="902"/>
      <c r="E33" s="902"/>
      <c r="F33" s="1042"/>
      <c r="G33" s="1042"/>
      <c r="H33" s="1042"/>
    </row>
    <row customHeight="1" ht="9">
      <c r="A34" s="902"/>
      <c r="B34" s="902" t="s">
        <v>1516</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DD51D73-BCCC-68FA-1B42-283EB1FBF46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203" width="9.140625"/>
    <col min="3" max="7" style="5247" width="8.00390625" customWidth="1"/>
    <col min="8" max="12" style="5247" width="8.57421875" customWidth="1"/>
    <col min="13" max="14" style="5247" width="27.7109375" customWidth="1"/>
    <col min="15" max="19" style="5247" width="5.140625" customWidth="1"/>
    <col min="20" max="24" style="5247" width="27.7109375" customWidth="1"/>
    <col min="25" max="25" style="5248" width="1.8515625" customWidth="1"/>
    <col min="26" max="26" style="5203" width="27.7109375" customWidth="1"/>
    <col min="27" max="27" style="5249" width="27.7109375" customWidth="1"/>
    <col min="28" max="29" style="5203" width="27.7109375" customWidth="1"/>
    <col min="30" max="30" style="5203" width="3.8515625" customWidth="1"/>
    <col min="31" max="34" style="5203" width="9.140625"/>
  </cols>
  <sheetData>
    <row s="5205" customFormat="1" customHeight="1" ht="18">
      <c r="A1" s="954"/>
      <c r="B1" s="954"/>
      <c r="C1" s="954" t="s">
        <v>2019</v>
      </c>
      <c r="D1" s="954"/>
      <c r="E1" s="954"/>
      <c r="F1" s="954"/>
      <c r="G1" s="954"/>
      <c r="H1" s="954" t="s">
        <v>2020</v>
      </c>
      <c r="I1" s="954"/>
      <c r="J1" s="954"/>
      <c r="K1" s="954"/>
      <c r="L1" s="954"/>
      <c r="M1" s="954" t="s">
        <v>2021</v>
      </c>
      <c r="N1" s="954" t="s">
        <v>2022</v>
      </c>
      <c r="O1" s="2648" t="s">
        <v>2023</v>
      </c>
      <c r="P1" s="2648"/>
      <c r="Q1" s="2648"/>
      <c r="R1" s="2648"/>
      <c r="S1" s="2648"/>
      <c r="T1" s="2648" t="s">
        <v>2021</v>
      </c>
      <c r="U1" s="2648"/>
      <c r="V1" s="2648"/>
      <c r="W1" s="2648"/>
      <c r="X1" s="2648"/>
      <c r="Y1" s="1055"/>
      <c r="Z1" s="2648" t="s">
        <v>2024</v>
      </c>
      <c r="AA1" s="2648"/>
      <c r="AB1" s="2648"/>
      <c r="AC1" s="2648"/>
      <c r="AD1" s="2648"/>
    </row>
    <row customHeight="1" ht="18">
      <c r="A2" s="902"/>
      <c r="B2" s="902"/>
      <c r="C2" s="897" t="s">
        <v>811</v>
      </c>
      <c r="D2" s="897" t="s">
        <v>857</v>
      </c>
      <c r="E2" s="897" t="s">
        <v>910</v>
      </c>
      <c r="F2" s="897" t="s">
        <v>897</v>
      </c>
      <c r="G2" s="897" t="s">
        <v>1629</v>
      </c>
      <c r="H2" s="899"/>
      <c r="I2" s="899"/>
      <c r="J2" s="899"/>
      <c r="K2" s="899"/>
      <c r="L2" s="899"/>
      <c r="M2" s="899"/>
      <c r="N2" s="899"/>
      <c r="O2" s="897" t="s">
        <v>811</v>
      </c>
      <c r="P2" s="897" t="s">
        <v>857</v>
      </c>
      <c r="Q2" s="897" t="s">
        <v>897</v>
      </c>
      <c r="R2" s="897" t="s">
        <v>910</v>
      </c>
      <c r="S2" s="897" t="s">
        <v>1629</v>
      </c>
      <c r="T2" s="897" t="s">
        <v>811</v>
      </c>
      <c r="U2" s="897" t="s">
        <v>857</v>
      </c>
      <c r="V2" s="897" t="s">
        <v>897</v>
      </c>
      <c r="W2" s="897" t="s">
        <v>910</v>
      </c>
      <c r="X2" s="897" t="s">
        <v>1629</v>
      </c>
      <c r="Y2" s="897"/>
      <c r="Z2" s="897" t="s">
        <v>811</v>
      </c>
      <c r="AA2" s="906" t="s">
        <v>857</v>
      </c>
      <c r="AB2" s="897" t="s">
        <v>897</v>
      </c>
      <c r="AC2" s="897" t="s">
        <v>910</v>
      </c>
      <c r="AD2" s="897" t="s">
        <v>1629</v>
      </c>
    </row>
    <row customHeight="1" ht="162">
      <c r="A3" s="901" t="s">
        <v>26</v>
      </c>
      <c r="B3" s="901"/>
      <c r="C3" s="2652" t="s">
        <v>2025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99"/>
      <c r="P3" s="899"/>
      <c r="Q3" s="899"/>
      <c r="R3" s="899"/>
      <c r="S3" s="899"/>
      <c r="T3" s="899"/>
      <c r="U3" s="899"/>
      <c r="V3" s="899"/>
      <c r="W3" s="899"/>
      <c r="X3" s="899"/>
      <c r="Y3" s="1056"/>
      <c r="Z3" s="902" t="s">
        <v>2026</v>
      </c>
      <c r="AA3" s="899" t="s">
        <v>2027</v>
      </c>
      <c r="AB3" s="902" t="s">
        <v>2028</v>
      </c>
      <c r="AC3" s="902" t="s">
        <v>2029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1567</v>
      </c>
      <c r="D11" s="2655" t="s">
        <v>1563</v>
      </c>
      <c r="E11" s="2655" t="s">
        <v>1662</v>
      </c>
      <c r="F11" s="2655" t="s">
        <v>2030</v>
      </c>
      <c r="G11" s="2655"/>
      <c r="H11" s="954" t="s">
        <v>2031</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99"/>
      <c r="P11" s="899"/>
      <c r="Q11" s="899"/>
      <c r="R11" s="899"/>
      <c r="S11" s="899"/>
      <c r="T11" s="899" t="s">
        <v>2032</v>
      </c>
      <c r="U11" s="899" t="s">
        <v>2033</v>
      </c>
      <c r="V11" s="899"/>
      <c r="W11" s="899"/>
      <c r="X11" s="899"/>
      <c r="Y11" s="1056"/>
      <c r="Z11" s="902" t="s">
        <v>2034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902"/>
      <c r="AC11" s="902"/>
      <c r="AD11" s="902"/>
    </row>
    <row customHeight="1" ht="45">
      <c r="A12" s="2649"/>
      <c r="B12" s="955">
        <v>2</v>
      </c>
      <c r="C12" s="2656"/>
      <c r="D12" s="2656"/>
      <c r="E12" s="2656"/>
      <c r="F12" s="2656"/>
      <c r="G12" s="2656"/>
      <c r="H12" s="954" t="s">
        <v>2035</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99"/>
      <c r="P12" s="899"/>
      <c r="Q12" s="899"/>
      <c r="R12" s="899"/>
      <c r="S12" s="899"/>
      <c r="T12" s="899" t="s">
        <v>2036</v>
      </c>
      <c r="U12" s="899" t="s">
        <v>2037</v>
      </c>
      <c r="V12" s="899"/>
      <c r="W12" s="899"/>
      <c r="X12" s="899"/>
      <c r="Y12" s="1056"/>
      <c r="Z12" s="902" t="s">
        <v>2038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902"/>
      <c r="AC12" s="902"/>
      <c r="AD12" s="902"/>
    </row>
    <row customHeight="1" ht="72">
      <c r="A13" s="2649"/>
      <c r="B13" s="955">
        <v>3</v>
      </c>
      <c r="C13" s="2656"/>
      <c r="D13" s="2656"/>
      <c r="E13" s="2656"/>
      <c r="F13" s="2656"/>
      <c r="G13" s="2656"/>
      <c r="H13" s="2648" t="s">
        <v>2039</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99"/>
      <c r="P13" s="900"/>
      <c r="Q13" s="900"/>
      <c r="R13" s="900"/>
      <c r="S13" s="899"/>
      <c r="T13" s="899" t="s">
        <v>2040</v>
      </c>
      <c r="U13" s="900" t="s">
        <v>2041</v>
      </c>
      <c r="V13" s="900"/>
      <c r="W13" s="900"/>
      <c r="X13" s="899"/>
      <c r="Y13" s="1056"/>
      <c r="Z13" s="902" t="s">
        <v>2042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900"/>
      <c r="W14" s="900"/>
      <c r="X14" s="899"/>
      <c r="Y14" s="1056"/>
      <c r="Z14" s="902" t="s">
        <v>2044</v>
      </c>
      <c r="AA14" s="905" t="s">
        <v>2044</v>
      </c>
      <c r="AB14" s="902"/>
      <c r="AC14" s="902"/>
      <c r="AD14" s="902"/>
    </row>
    <row customHeight="1" ht="108">
      <c r="A15" s="2649"/>
      <c r="B15" s="955">
        <v>5</v>
      </c>
      <c r="C15" s="2656"/>
      <c r="D15" s="2656"/>
      <c r="E15" s="2656"/>
      <c r="F15" s="2656"/>
      <c r="G15" s="2656"/>
      <c r="H15" s="2650" t="s">
        <v>2045</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99"/>
      <c r="P15" s="900"/>
      <c r="Q15" s="900"/>
      <c r="R15" s="900"/>
      <c r="S15" s="899"/>
      <c r="T15" s="899" t="s">
        <v>2046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900"/>
      <c r="W15" s="900"/>
      <c r="X15" s="899"/>
      <c r="Y15" s="1056"/>
      <c r="Z15" s="902" t="s">
        <v>2047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99"/>
      <c r="P16" s="900"/>
      <c r="Q16" s="900"/>
      <c r="R16" s="900"/>
      <c r="S16" s="899"/>
      <c r="T16" s="899"/>
      <c r="U16" s="900"/>
      <c r="V16" s="900"/>
      <c r="W16" s="900"/>
      <c r="X16" s="899"/>
      <c r="Y16" s="1056"/>
      <c r="Z16" s="902" t="s">
        <v>2047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1665</v>
      </c>
      <c r="B18" s="955">
        <v>1</v>
      </c>
      <c r="C18" s="899" t="s">
        <v>2031</v>
      </c>
      <c r="D18" s="1023" t="s">
        <v>2031</v>
      </c>
      <c r="E18" s="899" t="s">
        <v>2031</v>
      </c>
      <c r="F18" s="899" t="s">
        <v>2031</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водоотведения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водоотведения</v>
      </c>
      <c r="N18" s="900" t="str">
        <f>IF(K18=0,"",K18)</f>
        <v>Указывается выручка с распределением по видам деятельности.</v>
      </c>
      <c r="O18" s="1013">
        <v>1</v>
      </c>
      <c r="P18" s="1013">
        <v>1</v>
      </c>
      <c r="Q18" s="1013">
        <v>1</v>
      </c>
      <c r="R18" s="1013">
        <v>1</v>
      </c>
      <c r="S18" s="1013"/>
      <c r="T18" s="1020" t="s">
        <v>2048</v>
      </c>
      <c r="U18" s="902" t="s">
        <v>2049</v>
      </c>
      <c r="V18" s="902" t="s">
        <v>2050</v>
      </c>
      <c r="W18" s="902" t="s">
        <v>2051</v>
      </c>
      <c r="X18" s="899"/>
      <c r="Y18" s="1056"/>
      <c r="Z18" s="902" t="s">
        <v>2052</v>
      </c>
      <c r="AA18" s="905" t="s">
        <v>2053</v>
      </c>
      <c r="AB18" s="905" t="s">
        <v>2053</v>
      </c>
      <c r="AC18" s="905" t="s">
        <v>2053</v>
      </c>
      <c r="AD18" s="902"/>
    </row>
    <row customHeight="1" ht="36">
      <c r="A19" s="901"/>
      <c r="B19" s="955">
        <v>2</v>
      </c>
      <c r="C19" s="899" t="s">
        <v>2035</v>
      </c>
      <c r="D19" s="1023" t="s">
        <v>2035</v>
      </c>
      <c r="E19" s="899" t="s">
        <v>2035</v>
      </c>
      <c r="F19" s="899" t="s">
        <v>2035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водоотведения, включая:</v>
      </c>
      <c r="N19" s="900" t="str">
        <f>IF(K19=0,"",K19)</f>
        <v>Указывается суммарная себестоимость производимых товаров.</v>
      </c>
      <c r="O19" s="1013">
        <v>2</v>
      </c>
      <c r="P19" s="1013">
        <v>2</v>
      </c>
      <c r="Q19" s="1013">
        <v>2</v>
      </c>
      <c r="R19" s="1013">
        <v>2</v>
      </c>
      <c r="S19" s="1013"/>
      <c r="T19" s="1020" t="s">
        <v>2054</v>
      </c>
      <c r="U19" s="902" t="s">
        <v>2055</v>
      </c>
      <c r="V19" s="902" t="s">
        <v>2056</v>
      </c>
      <c r="W19" s="902" t="s">
        <v>2057</v>
      </c>
      <c r="X19" s="899"/>
      <c r="Y19" s="1056"/>
      <c r="Z19" s="902" t="s">
        <v>2058</v>
      </c>
      <c r="AA19" s="905" t="s">
        <v>2058</v>
      </c>
      <c r="AB19" s="905" t="s">
        <v>2058</v>
      </c>
      <c r="AC19" s="905" t="s">
        <v>2058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услуг по приему, транспортировке и очистке сточных вод другими организациями</v>
      </c>
      <c r="K20" s="1061">
        <f>INDEX(TEMPLATE_NOTE_POINT_FHD,B20,MATCH(TEMPLATE_SPHERE,TEMPLATE_SPHERE_LIST_FOR_NOTE,0))</f>
        <v>0</v>
      </c>
      <c r="L20" s="900" t="str">
        <f>IF(I20=0,"",I20)</f>
        <v>2.1</v>
      </c>
      <c r="M20" s="900" t="str">
        <f>IF(J20=0,"",J20)</f>
        <v>Расходы на оплату услуг по приему, транспортировке и очистке сточных вод другими организациями</v>
      </c>
      <c r="N20" s="900" t="str">
        <f>IF(K20=0,"",K20)</f>
        <v/>
      </c>
      <c r="O20" s="1013" t="s">
        <v>712</v>
      </c>
      <c r="P20" s="1013" t="s">
        <v>712</v>
      </c>
      <c r="Q20" s="1013" t="s">
        <v>712</v>
      </c>
      <c r="R20" s="1013" t="s">
        <v>712</v>
      </c>
      <c r="S20" s="1013"/>
      <c r="T20" s="1020" t="s">
        <v>2059</v>
      </c>
      <c r="U20" s="902" t="s">
        <v>2060</v>
      </c>
      <c r="V20" s="902" t="s">
        <v>2061</v>
      </c>
      <c r="W20" s="902" t="s">
        <v>2062</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310</v>
      </c>
      <c r="P21" s="1013"/>
      <c r="Q21" s="1013"/>
      <c r="R21" s="1013"/>
      <c r="S21" s="1013"/>
      <c r="T21" s="1020" t="s">
        <v>2063</v>
      </c>
      <c r="U21" s="902"/>
      <c r="V21" s="902"/>
      <c r="W21" s="902"/>
      <c r="X21" s="899"/>
      <c r="Y21" s="1056"/>
      <c r="Z21" s="902" t="s">
        <v>2064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310</v>
      </c>
      <c r="R22" s="1013"/>
      <c r="S22" s="1013"/>
      <c r="T22" s="1020"/>
      <c r="U22" s="902"/>
      <c r="V22" s="902" t="s">
        <v>2065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313</v>
      </c>
      <c r="R23" s="1013"/>
      <c r="S23" s="1013"/>
      <c r="T23" s="1020"/>
      <c r="U23" s="902"/>
      <c r="V23" s="902" t="s">
        <v>2066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732</v>
      </c>
      <c r="R24" s="1013"/>
      <c r="S24" s="1013"/>
      <c r="T24" s="1020"/>
      <c r="U24" s="902"/>
      <c r="V24" s="902" t="s">
        <v>2067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313</v>
      </c>
      <c r="P25" s="1013" t="s">
        <v>310</v>
      </c>
      <c r="Q25" s="1013" t="s">
        <v>739</v>
      </c>
      <c r="R25" s="1013" t="s">
        <v>310</v>
      </c>
      <c r="S25" s="1013"/>
      <c r="T25" s="1020" t="s">
        <v>2068</v>
      </c>
      <c r="U25" s="902" t="s">
        <v>2068</v>
      </c>
      <c r="V25" s="902" t="s">
        <v>2068</v>
      </c>
      <c r="W25" s="902" t="s">
        <v>2068</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728</v>
      </c>
      <c r="P26" s="1013" t="s">
        <v>722</v>
      </c>
      <c r="Q26" s="1013" t="s">
        <v>2069</v>
      </c>
      <c r="R26" s="1013" t="s">
        <v>722</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2070</v>
      </c>
      <c r="V26" s="1020" t="s">
        <v>2070</v>
      </c>
      <c r="W26" s="1020" t="s">
        <v>2070</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730</v>
      </c>
      <c r="P27" s="1013" t="s">
        <v>724</v>
      </c>
      <c r="Q27" s="1013" t="s">
        <v>2071</v>
      </c>
      <c r="R27" s="1013" t="s">
        <v>724</v>
      </c>
      <c r="S27" s="1013"/>
      <c r="T27" s="1020" t="s">
        <v>2072</v>
      </c>
      <c r="U27" s="1020" t="s">
        <v>2072</v>
      </c>
      <c r="V27" s="1020" t="s">
        <v>2072</v>
      </c>
      <c r="W27" s="1020" t="s">
        <v>2072</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732</v>
      </c>
      <c r="P28" s="1013"/>
      <c r="Q28" s="1013"/>
      <c r="R28" s="1013"/>
      <c r="S28" s="1013"/>
      <c r="T28" s="1020" t="s">
        <v>2073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739</v>
      </c>
      <c r="P29" s="1013" t="s">
        <v>313</v>
      </c>
      <c r="Q29" s="1013"/>
      <c r="R29" s="1013" t="s">
        <v>313</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2074</v>
      </c>
      <c r="V29" s="902"/>
      <c r="W29" s="902" t="s">
        <v>2074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741</v>
      </c>
      <c r="P30" s="1013" t="s">
        <v>732</v>
      </c>
      <c r="Q30" s="1013" t="s">
        <v>741</v>
      </c>
      <c r="R30" s="1013" t="s">
        <v>732</v>
      </c>
      <c r="S30" s="1013"/>
      <c r="T30" s="1020" t="s">
        <v>2075</v>
      </c>
      <c r="U30" s="902" t="s">
        <v>2075</v>
      </c>
      <c r="V30" s="902" t="s">
        <v>2075</v>
      </c>
      <c r="W30" s="902" t="s">
        <v>2075</v>
      </c>
      <c r="X30" s="899"/>
      <c r="Y30" s="1056"/>
      <c r="Z30" s="902"/>
      <c r="AA30" s="905" t="s">
        <v>2076</v>
      </c>
      <c r="AB30" s="905" t="s">
        <v>2076</v>
      </c>
      <c r="AC30" s="905" t="s">
        <v>2076</v>
      </c>
      <c r="AD30" s="902"/>
    </row>
    <row customHeight="1" ht="18">
      <c r="A31" s="901"/>
      <c r="B31" s="955">
        <v>14</v>
      </c>
      <c r="C31" s="899" t="s">
        <v>2077</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2078</v>
      </c>
      <c r="P31" s="1013" t="s">
        <v>735</v>
      </c>
      <c r="Q31" s="1013" t="s">
        <v>2078</v>
      </c>
      <c r="R31" s="1013" t="s">
        <v>735</v>
      </c>
      <c r="S31" s="1013"/>
      <c r="T31" s="1021" t="s">
        <v>2079</v>
      </c>
      <c r="U31" s="902" t="s">
        <v>2079</v>
      </c>
      <c r="V31" s="902" t="s">
        <v>2079</v>
      </c>
      <c r="W31" s="902" t="s">
        <v>2079</v>
      </c>
      <c r="X31" s="899"/>
      <c r="Y31" s="1056"/>
      <c r="Z31" s="902"/>
      <c r="AA31" s="905"/>
      <c r="AB31" s="905"/>
      <c r="AC31" s="905"/>
      <c r="AD31" s="902"/>
    </row>
    <row customHeight="1" ht="36">
      <c r="A32" s="901"/>
      <c r="B32" s="955">
        <v>15</v>
      </c>
      <c r="C32" s="899" t="s">
        <v>2080</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2081</v>
      </c>
      <c r="P32" s="1013" t="s">
        <v>737</v>
      </c>
      <c r="Q32" s="1013" t="s">
        <v>2081</v>
      </c>
      <c r="R32" s="1013" t="s">
        <v>737</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2082</v>
      </c>
      <c r="V32" s="902" t="s">
        <v>2082</v>
      </c>
      <c r="W32" s="902" t="s">
        <v>2082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743</v>
      </c>
      <c r="P33" s="1013" t="s">
        <v>739</v>
      </c>
      <c r="Q33" s="1013" t="s">
        <v>743</v>
      </c>
      <c r="R33" s="1013" t="s">
        <v>739</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2083</v>
      </c>
      <c r="V33" s="902" t="s">
        <v>2083</v>
      </c>
      <c r="W33" s="902" t="s">
        <v>2084</v>
      </c>
      <c r="X33" s="899"/>
      <c r="Y33" s="1056"/>
      <c r="Z33" s="902"/>
      <c r="AA33" s="905" t="s">
        <v>2085</v>
      </c>
      <c r="AB33" s="905" t="s">
        <v>2085</v>
      </c>
      <c r="AC33" s="905" t="s">
        <v>2085</v>
      </c>
      <c r="AD33" s="902"/>
    </row>
    <row customHeight="1" ht="27">
      <c r="A34" s="901"/>
      <c r="B34" s="955">
        <v>17</v>
      </c>
      <c r="C34" s="899" t="s">
        <v>2086</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 в том числе:</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 в том числе:</v>
      </c>
      <c r="N34" s="900" t="str">
        <f>IF(K34=0,"",K34)</f>
        <v/>
      </c>
      <c r="O34" s="1013" t="s">
        <v>2087</v>
      </c>
      <c r="P34" s="1013" t="s">
        <v>2069</v>
      </c>
      <c r="Q34" s="1013" t="s">
        <v>2087</v>
      </c>
      <c r="R34" s="1013" t="s">
        <v>2069</v>
      </c>
      <c r="S34" s="1013"/>
      <c r="T34" s="1022" t="s">
        <v>2088</v>
      </c>
      <c r="U34" s="902" t="s">
        <v>2088</v>
      </c>
      <c r="V34" s="902" t="s">
        <v>2088</v>
      </c>
      <c r="W34" s="902" t="s">
        <v>2089</v>
      </c>
      <c r="X34" s="899"/>
      <c r="Y34" s="1056"/>
      <c r="Z34" s="902"/>
      <c r="AA34" s="905"/>
      <c r="AB34" s="902"/>
      <c r="AC34" s="902"/>
      <c r="AD34" s="902"/>
    </row>
    <row customHeight="1" ht="45">
      <c r="A35" s="901"/>
      <c r="B35" s="955">
        <v>18</v>
      </c>
      <c r="C35" s="899" t="s">
        <v>2090</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2091</v>
      </c>
      <c r="P35" s="1013" t="s">
        <v>2071</v>
      </c>
      <c r="Q35" s="1013" t="s">
        <v>2091</v>
      </c>
      <c r="R35" s="1013" t="s">
        <v>2071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2092</v>
      </c>
      <c r="V35" s="902" t="s">
        <v>2092</v>
      </c>
      <c r="W35" s="902" t="s">
        <v>2092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745</v>
      </c>
      <c r="P36" s="1013" t="s">
        <v>741</v>
      </c>
      <c r="Q36" s="1013" t="s">
        <v>745</v>
      </c>
      <c r="R36" s="1013" t="s">
        <v>741</v>
      </c>
      <c r="S36" s="1013"/>
      <c r="T36" s="1020" t="s">
        <v>2093</v>
      </c>
      <c r="U36" s="902" t="s">
        <v>2093</v>
      </c>
      <c r="V36" s="902" t="s">
        <v>2093</v>
      </c>
      <c r="W36" s="902" t="s">
        <v>2093</v>
      </c>
      <c r="X36" s="899"/>
      <c r="Y36" s="1056"/>
      <c r="Z36" s="902"/>
      <c r="AA36" s="905"/>
      <c r="AB36" s="902"/>
      <c r="AC36" s="902"/>
      <c r="AD36" s="902"/>
    </row>
    <row customHeight="1" ht="18">
      <c r="A37" s="901"/>
      <c r="B37" s="955">
        <v>20</v>
      </c>
      <c r="C37" s="899" t="s">
        <v>2094</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2095</v>
      </c>
      <c r="P37" s="1013" t="s">
        <v>2078</v>
      </c>
      <c r="Q37" s="1013" t="s">
        <v>2095</v>
      </c>
      <c r="R37" s="1013" t="s">
        <v>2078</v>
      </c>
      <c r="S37" s="1013"/>
      <c r="T37" s="1020" t="s">
        <v>2096</v>
      </c>
      <c r="U37" s="902" t="s">
        <v>2096</v>
      </c>
      <c r="V37" s="902" t="s">
        <v>2096</v>
      </c>
      <c r="W37" s="902" t="s">
        <v>2096</v>
      </c>
      <c r="X37" s="899"/>
      <c r="Y37" s="1056"/>
      <c r="Z37" s="902"/>
      <c r="AA37" s="905"/>
      <c r="AB37" s="902"/>
      <c r="AC37" s="902"/>
      <c r="AD37" s="902"/>
    </row>
    <row customHeight="1" ht="18">
      <c r="A38" s="901"/>
      <c r="B38" s="955">
        <v>21</v>
      </c>
      <c r="C38" s="899" t="s">
        <v>2097</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2098</v>
      </c>
      <c r="P38" s="1013" t="s">
        <v>2081</v>
      </c>
      <c r="Q38" s="1013" t="s">
        <v>2098</v>
      </c>
      <c r="R38" s="1013" t="s">
        <v>2081</v>
      </c>
      <c r="S38" s="1013"/>
      <c r="T38" s="1020" t="s">
        <v>2099</v>
      </c>
      <c r="U38" s="902" t="s">
        <v>2099</v>
      </c>
      <c r="V38" s="902" t="s">
        <v>2099</v>
      </c>
      <c r="W38" s="902" t="s">
        <v>2099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водоотведения</v>
      </c>
      <c r="N39" s="900" t="str">
        <f>IF(K39=0,"",K39)</f>
        <v/>
      </c>
      <c r="O39" s="1013" t="s">
        <v>749</v>
      </c>
      <c r="P39" s="1013" t="s">
        <v>743</v>
      </c>
      <c r="Q39" s="1013" t="s">
        <v>749</v>
      </c>
      <c r="R39" s="1013" t="s">
        <v>743</v>
      </c>
      <c r="S39" s="1013"/>
      <c r="T39" s="1020" t="s">
        <v>2100</v>
      </c>
      <c r="U39" s="902" t="s">
        <v>2101</v>
      </c>
      <c r="V39" s="902" t="s">
        <v>2102</v>
      </c>
      <c r="W39" s="902" t="s">
        <v>2103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2104</v>
      </c>
      <c r="P40" s="1013" t="s">
        <v>745</v>
      </c>
      <c r="Q40" s="1013" t="s">
        <v>2104</v>
      </c>
      <c r="R40" s="1013" t="s">
        <v>745</v>
      </c>
      <c r="S40" s="1013"/>
      <c r="T40" s="899" t="s">
        <v>2105</v>
      </c>
      <c r="U40" s="899" t="s">
        <v>2105</v>
      </c>
      <c r="V40" s="899" t="s">
        <v>2105</v>
      </c>
      <c r="W40" s="899" t="s">
        <v>2105</v>
      </c>
      <c r="X40" s="899"/>
      <c r="Y40" s="1056"/>
      <c r="Z40" s="902" t="s">
        <v>2106</v>
      </c>
      <c r="AA40" s="905" t="s">
        <v>2106</v>
      </c>
      <c r="AB40" s="905" t="s">
        <v>2106</v>
      </c>
      <c r="AC40" s="905" t="s">
        <v>2106</v>
      </c>
      <c r="AD40" s="902"/>
    </row>
    <row customHeight="1" ht="27">
      <c r="A41" s="901"/>
      <c r="B41" s="955">
        <v>24</v>
      </c>
      <c r="C41" s="899" t="s">
        <v>2107</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2108</v>
      </c>
      <c r="P41" s="1013" t="s">
        <v>2095</v>
      </c>
      <c r="Q41" s="1013" t="s">
        <v>2108</v>
      </c>
      <c r="R41" s="1013" t="s">
        <v>2095</v>
      </c>
      <c r="S41" s="1013"/>
      <c r="T41" s="899" t="s">
        <v>2109</v>
      </c>
      <c r="U41" s="899" t="s">
        <v>2109</v>
      </c>
      <c r="V41" s="899" t="s">
        <v>2109</v>
      </c>
      <c r="W41" s="899" t="s">
        <v>2109</v>
      </c>
      <c r="X41" s="899"/>
      <c r="Y41" s="1056"/>
      <c r="Z41" s="902" t="s">
        <v>2110</v>
      </c>
      <c r="AA41" s="902" t="s">
        <v>2110</v>
      </c>
      <c r="AB41" s="902" t="s">
        <v>2110</v>
      </c>
      <c r="AC41" s="902" t="s">
        <v>2110</v>
      </c>
      <c r="AD41" s="902"/>
    </row>
    <row customHeight="1" ht="27">
      <c r="A42" s="901"/>
      <c r="B42" s="955">
        <v>25</v>
      </c>
      <c r="C42" s="899" t="s">
        <v>2111</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2112</v>
      </c>
      <c r="P42" s="1013" t="s">
        <v>2098</v>
      </c>
      <c r="Q42" s="1013" t="s">
        <v>2112</v>
      </c>
      <c r="R42" s="1013" t="s">
        <v>2098</v>
      </c>
      <c r="S42" s="1013"/>
      <c r="T42" s="899" t="s">
        <v>2113</v>
      </c>
      <c r="U42" s="899" t="s">
        <v>2113</v>
      </c>
      <c r="V42" s="899" t="s">
        <v>2113</v>
      </c>
      <c r="W42" s="899" t="s">
        <v>2113</v>
      </c>
      <c r="X42" s="899"/>
      <c r="Y42" s="1056"/>
      <c r="Z42" s="902" t="s">
        <v>2114</v>
      </c>
      <c r="AA42" s="902" t="s">
        <v>2114</v>
      </c>
      <c r="AB42" s="902" t="s">
        <v>2114</v>
      </c>
      <c r="AC42" s="902" t="s">
        <v>2114</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2115</v>
      </c>
      <c r="P43" s="1013" t="s">
        <v>749</v>
      </c>
      <c r="Q43" s="1013" t="s">
        <v>2115</v>
      </c>
      <c r="R43" s="1013" t="s">
        <v>749</v>
      </c>
      <c r="S43" s="1013"/>
      <c r="T43" s="899" t="s">
        <v>2116</v>
      </c>
      <c r="U43" s="899" t="s">
        <v>2116</v>
      </c>
      <c r="V43" s="899" t="s">
        <v>2116</v>
      </c>
      <c r="W43" s="899" t="s">
        <v>2116</v>
      </c>
      <c r="X43" s="899"/>
      <c r="Y43" s="1056"/>
      <c r="Z43" s="902" t="s">
        <v>2117</v>
      </c>
      <c r="AA43" s="902" t="s">
        <v>2117</v>
      </c>
      <c r="AB43" s="902" t="s">
        <v>2117</v>
      </c>
      <c r="AC43" s="902" t="s">
        <v>2117</v>
      </c>
      <c r="AD43" s="902"/>
    </row>
    <row customHeight="1" ht="27">
      <c r="A44" s="901"/>
      <c r="B44" s="955">
        <v>27</v>
      </c>
      <c r="C44" s="899" t="s">
        <v>2118</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2119</v>
      </c>
      <c r="P44" s="1013" t="s">
        <v>2120</v>
      </c>
      <c r="Q44" s="1013" t="s">
        <v>2119</v>
      </c>
      <c r="R44" s="1013" t="s">
        <v>2120</v>
      </c>
      <c r="S44" s="1013"/>
      <c r="T44" s="899" t="s">
        <v>2109</v>
      </c>
      <c r="U44" s="899" t="s">
        <v>2109</v>
      </c>
      <c r="V44" s="899" t="s">
        <v>2109</v>
      </c>
      <c r="W44" s="899" t="s">
        <v>2109</v>
      </c>
      <c r="X44" s="899"/>
      <c r="Y44" s="1056"/>
      <c r="Z44" s="902" t="s">
        <v>2121</v>
      </c>
      <c r="AA44" s="902" t="s">
        <v>2121</v>
      </c>
      <c r="AB44" s="902" t="s">
        <v>2121</v>
      </c>
      <c r="AC44" s="902" t="s">
        <v>2121</v>
      </c>
      <c r="AD44" s="902"/>
    </row>
    <row customHeight="1" ht="27">
      <c r="A45" s="901"/>
      <c r="B45" s="955">
        <v>28</v>
      </c>
      <c r="C45" s="899" t="s">
        <v>2122</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2123</v>
      </c>
      <c r="P45" s="1013" t="s">
        <v>2124</v>
      </c>
      <c r="Q45" s="1013" t="s">
        <v>2123</v>
      </c>
      <c r="R45" s="1013" t="s">
        <v>2124</v>
      </c>
      <c r="S45" s="1013"/>
      <c r="T45" s="899" t="s">
        <v>2113</v>
      </c>
      <c r="U45" s="899" t="s">
        <v>2113</v>
      </c>
      <c r="V45" s="899" t="s">
        <v>2113</v>
      </c>
      <c r="W45" s="899" t="s">
        <v>2113</v>
      </c>
      <c r="X45" s="899"/>
      <c r="Y45" s="1056"/>
      <c r="Z45" s="902" t="s">
        <v>2125</v>
      </c>
      <c r="AA45" s="902" t="s">
        <v>2125</v>
      </c>
      <c r="AB45" s="902" t="s">
        <v>2125</v>
      </c>
      <c r="AC45" s="902" t="s">
        <v>2125</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2126</v>
      </c>
      <c r="P46" s="1013" t="s">
        <v>2104</v>
      </c>
      <c r="Q46" s="1013" t="s">
        <v>2126</v>
      </c>
      <c r="R46" s="1013" t="s">
        <v>2104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2127</v>
      </c>
      <c r="V46" s="899" t="s">
        <v>2127</v>
      </c>
      <c r="W46" s="899" t="s">
        <v>2127</v>
      </c>
      <c r="X46" s="899"/>
      <c r="Y46" s="1056"/>
      <c r="Z46" s="902" t="s">
        <v>2128</v>
      </c>
      <c r="AA46" s="902" t="s">
        <v>2129</v>
      </c>
      <c r="AB46" s="902" t="s">
        <v>2129</v>
      </c>
      <c r="AC46" s="902" t="s">
        <v>2129</v>
      </c>
      <c r="AD46" s="902"/>
    </row>
    <row customHeight="1" ht="54">
      <c r="A47" s="901"/>
      <c r="B47" s="955">
        <v>30</v>
      </c>
      <c r="C47" s="899" t="s">
        <v>2130</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2131</v>
      </c>
      <c r="P47" s="1013" t="s">
        <v>2108</v>
      </c>
      <c r="Q47" s="1013" t="s">
        <v>2131</v>
      </c>
      <c r="R47" s="1013" t="s">
        <v>2108</v>
      </c>
      <c r="S47" s="1013"/>
      <c r="T47" s="899" t="s">
        <v>2132</v>
      </c>
      <c r="U47" s="899" t="s">
        <v>2132</v>
      </c>
      <c r="V47" s="899" t="s">
        <v>2132</v>
      </c>
      <c r="W47" s="899" t="s">
        <v>2132</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2115</v>
      </c>
      <c r="Q48" s="1013" t="s">
        <v>2133</v>
      </c>
      <c r="R48" s="1013" t="s">
        <v>2115</v>
      </c>
      <c r="S48" s="1013"/>
      <c r="T48" s="899"/>
      <c r="U48" s="899" t="s">
        <v>2134</v>
      </c>
      <c r="V48" s="899" t="s">
        <v>2135</v>
      </c>
      <c r="W48" s="899" t="s">
        <v>2135</v>
      </c>
      <c r="X48" s="899"/>
      <c r="Y48" s="1056"/>
      <c r="Z48" s="902"/>
      <c r="AA48" s="905" t="s">
        <v>2129</v>
      </c>
      <c r="AB48" s="905" t="s">
        <v>2129</v>
      </c>
      <c r="AC48" s="905" t="s">
        <v>2129</v>
      </c>
      <c r="AD48" s="902"/>
    </row>
    <row customHeight="1" ht="54">
      <c r="A49" s="901"/>
      <c r="B49" s="955">
        <v>32</v>
      </c>
      <c r="C49" s="899" t="s">
        <v>2136</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2119</v>
      </c>
      <c r="Q49" s="1013" t="s">
        <v>2137</v>
      </c>
      <c r="R49" s="1013" t="s">
        <v>2119</v>
      </c>
      <c r="S49" s="1013"/>
      <c r="T49" s="899"/>
      <c r="U49" s="899" t="s">
        <v>2132</v>
      </c>
      <c r="V49" s="899" t="s">
        <v>2132</v>
      </c>
      <c r="W49" s="899" t="s">
        <v>2132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2133</v>
      </c>
      <c r="P50" s="1013" t="s">
        <v>2126</v>
      </c>
      <c r="Q50" s="1013" t="s">
        <v>2138</v>
      </c>
      <c r="R50" s="1013" t="s">
        <v>2126</v>
      </c>
      <c r="S50" s="1013"/>
      <c r="T50" s="899" t="s">
        <v>2139</v>
      </c>
      <c r="U50" s="899" t="s">
        <v>2140</v>
      </c>
      <c r="V50" s="899" t="s">
        <v>2141</v>
      </c>
      <c r="W50" s="899" t="s">
        <v>2142</v>
      </c>
      <c r="X50" s="899"/>
      <c r="Y50" s="1056"/>
      <c r="Z50" s="902" t="s">
        <v>2143</v>
      </c>
      <c r="AA50" s="905" t="s">
        <v>2144</v>
      </c>
      <c r="AB50" s="905" t="s">
        <v>2144</v>
      </c>
      <c r="AC50" s="905" t="s">
        <v>2144</v>
      </c>
      <c r="AD50" s="902"/>
    </row>
    <row customHeight="1" ht="27">
      <c r="A51" s="901"/>
      <c r="B51" s="955">
        <v>34</v>
      </c>
      <c r="C51" s="899" t="s">
        <v>2145</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91</v>
      </c>
      <c r="P51" s="1013"/>
      <c r="Q51" s="1013"/>
      <c r="R51" s="1013"/>
      <c r="S51" s="1013"/>
      <c r="T51" s="899" t="s">
        <v>2146</v>
      </c>
      <c r="U51" s="899"/>
      <c r="V51" s="899"/>
      <c r="W51" s="899"/>
      <c r="X51" s="899"/>
      <c r="Y51" s="1056"/>
      <c r="Z51" s="902"/>
      <c r="AA51" s="905"/>
      <c r="AB51" s="905"/>
      <c r="AC51" s="905"/>
      <c r="AD51" s="902"/>
    </row>
    <row customHeight="1" ht="36">
      <c r="A52" s="901"/>
      <c r="B52" s="955">
        <v>35</v>
      </c>
      <c r="C52" s="899" t="s">
        <v>2039</v>
      </c>
      <c r="D52" s="1023" t="s">
        <v>2039</v>
      </c>
      <c r="E52" s="899" t="s">
        <v>2039</v>
      </c>
      <c r="F52" s="899" t="s">
        <v>2039</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водоотведения, в том числе:</v>
      </c>
      <c r="N52" s="900" t="str">
        <f>IF(K52=0,"",K52)</f>
        <v>Указывается общая сумма чистой прибыли, полученной от регулируемого вида деятельности.</v>
      </c>
      <c r="O52" s="1013" t="s">
        <v>92</v>
      </c>
      <c r="P52" s="1013" t="s">
        <v>91</v>
      </c>
      <c r="Q52" s="1013" t="s">
        <v>91</v>
      </c>
      <c r="R52" s="1013" t="s">
        <v>91</v>
      </c>
      <c r="S52" s="1013"/>
      <c r="T52" s="899" t="s">
        <v>2147</v>
      </c>
      <c r="U52" s="899" t="s">
        <v>2148</v>
      </c>
      <c r="V52" s="899" t="s">
        <v>2149</v>
      </c>
      <c r="W52" s="899" t="s">
        <v>2150</v>
      </c>
      <c r="X52" s="899"/>
      <c r="Y52" s="1056"/>
      <c r="Z52" s="902" t="s">
        <v>753</v>
      </c>
      <c r="AA52" s="905" t="s">
        <v>753</v>
      </c>
      <c r="AB52" s="905" t="s">
        <v>753</v>
      </c>
      <c r="AC52" s="905" t="s">
        <v>753</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757</v>
      </c>
      <c r="P53" s="1013" t="s">
        <v>327</v>
      </c>
      <c r="Q53" s="1013" t="s">
        <v>327</v>
      </c>
      <c r="R53" s="1013" t="s">
        <v>327</v>
      </c>
      <c r="S53" s="1013"/>
      <c r="T53" s="899" t="s">
        <v>2151</v>
      </c>
      <c r="U53" s="899" t="s">
        <v>2151</v>
      </c>
      <c r="V53" s="899" t="s">
        <v>2151</v>
      </c>
      <c r="W53" s="899" t="s">
        <v>2151</v>
      </c>
      <c r="X53" s="899"/>
      <c r="Y53" s="1056"/>
      <c r="Z53" s="902"/>
      <c r="AA53" s="905"/>
      <c r="AB53" s="902"/>
      <c r="AC53" s="902"/>
      <c r="AD53" s="902"/>
    </row>
    <row customHeight="1" ht="18">
      <c r="A54" s="901"/>
      <c r="B54" s="955">
        <v>37</v>
      </c>
      <c r="C54" s="899" t="s">
        <v>2045</v>
      </c>
      <c r="D54" s="1023" t="s">
        <v>2045</v>
      </c>
      <c r="E54" s="899" t="s">
        <v>2045</v>
      </c>
      <c r="F54" s="899" t="s">
        <v>2045</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100</v>
      </c>
      <c r="P54" s="1013" t="s">
        <v>92</v>
      </c>
      <c r="Q54" s="1013" t="s">
        <v>92</v>
      </c>
      <c r="R54" s="1013" t="s">
        <v>92</v>
      </c>
      <c r="S54" s="1013"/>
      <c r="T54" s="899" t="s">
        <v>755</v>
      </c>
      <c r="U54" s="899" t="s">
        <v>755</v>
      </c>
      <c r="V54" s="899" t="s">
        <v>755</v>
      </c>
      <c r="W54" s="899" t="s">
        <v>755</v>
      </c>
      <c r="X54" s="899"/>
      <c r="Y54" s="1056"/>
      <c r="Z54" s="902" t="s">
        <v>756</v>
      </c>
      <c r="AA54" s="902" t="s">
        <v>756</v>
      </c>
      <c r="AB54" s="902" t="s">
        <v>756</v>
      </c>
      <c r="AC54" s="902" t="s">
        <v>756</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316</v>
      </c>
      <c r="P55" s="1013" t="s">
        <v>757</v>
      </c>
      <c r="Q55" s="1013" t="s">
        <v>757</v>
      </c>
      <c r="R55" s="1013" t="s">
        <v>757</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2152</v>
      </c>
      <c r="V55" s="899" t="s">
        <v>2152</v>
      </c>
      <c r="W55" s="899" t="s">
        <v>2152</v>
      </c>
      <c r="X55" s="899"/>
      <c r="Y55" s="1056"/>
      <c r="Z55" s="902" t="s">
        <v>2153</v>
      </c>
      <c r="AA55" s="902" t="s">
        <v>2153</v>
      </c>
      <c r="AB55" s="902" t="s">
        <v>2153</v>
      </c>
      <c r="AC55" s="902" t="s">
        <v>2153</v>
      </c>
      <c r="AD55" s="902"/>
    </row>
    <row customHeight="1" ht="27">
      <c r="A56" s="901"/>
      <c r="B56" s="955">
        <v>39</v>
      </c>
      <c r="C56" s="899" t="s">
        <v>1025</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1145</v>
      </c>
      <c r="P56" s="1013" t="s">
        <v>760</v>
      </c>
      <c r="Q56" s="1013" t="s">
        <v>760</v>
      </c>
      <c r="R56" s="1013" t="s">
        <v>760</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2154</v>
      </c>
      <c r="V56" s="899" t="s">
        <v>2154</v>
      </c>
      <c r="W56" s="899" t="s">
        <v>2154</v>
      </c>
      <c r="X56" s="899"/>
      <c r="Y56" s="1056"/>
      <c r="Z56" s="902" t="s">
        <v>762</v>
      </c>
      <c r="AA56" s="902" t="s">
        <v>762</v>
      </c>
      <c r="AB56" s="902" t="s">
        <v>762</v>
      </c>
      <c r="AC56" s="902" t="s">
        <v>762</v>
      </c>
      <c r="AD56" s="902"/>
    </row>
    <row customHeight="1" ht="27">
      <c r="A57" s="901"/>
      <c r="B57" s="955">
        <v>40</v>
      </c>
      <c r="C57" s="899" t="s">
        <v>1027</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2155</v>
      </c>
      <c r="P57" s="1013" t="s">
        <v>763</v>
      </c>
      <c r="Q57" s="1013" t="s">
        <v>763</v>
      </c>
      <c r="R57" s="1013" t="s">
        <v>763</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2156</v>
      </c>
      <c r="V57" s="899" t="s">
        <v>2156</v>
      </c>
      <c r="W57" s="899" t="s">
        <v>2156</v>
      </c>
      <c r="X57" s="899"/>
      <c r="Y57" s="1056"/>
      <c r="Z57" s="902" t="s">
        <v>765</v>
      </c>
      <c r="AA57" s="902" t="s">
        <v>765</v>
      </c>
      <c r="AB57" s="902" t="s">
        <v>765</v>
      </c>
      <c r="AC57" s="902" t="s">
        <v>765</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885</v>
      </c>
      <c r="P58" s="1013" t="s">
        <v>799</v>
      </c>
      <c r="Q58" s="1013" t="s">
        <v>799</v>
      </c>
      <c r="R58" s="1013" t="s">
        <v>799</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2157</v>
      </c>
      <c r="V58" s="899" t="s">
        <v>2157</v>
      </c>
      <c r="W58" s="899" t="s">
        <v>2157</v>
      </c>
      <c r="X58" s="899"/>
      <c r="Y58" s="1056"/>
      <c r="Z58" s="902"/>
      <c r="AA58" s="905"/>
      <c r="AB58" s="902"/>
      <c r="AC58" s="902"/>
      <c r="AD58" s="902"/>
    </row>
    <row customHeight="1" ht="36">
      <c r="A59" s="901"/>
      <c r="B59" s="955">
        <v>42</v>
      </c>
      <c r="C59" s="899">
        <v>3</v>
      </c>
      <c r="D59" s="1023" t="s">
        <v>2145</v>
      </c>
      <c r="E59" s="899" t="s">
        <v>2145</v>
      </c>
      <c r="F59" s="899" t="s">
        <v>2145</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водоотведения</v>
      </c>
      <c r="N59" s="900" t="str">
        <f>IF(K59=0,"",K59)</f>
        <v/>
      </c>
      <c r="O59" s="1013"/>
      <c r="P59" s="1013" t="s">
        <v>100</v>
      </c>
      <c r="Q59" s="1013" t="s">
        <v>100</v>
      </c>
      <c r="R59" s="1013" t="s">
        <v>100</v>
      </c>
      <c r="S59" s="1013"/>
      <c r="T59" s="899"/>
      <c r="U59" s="899" t="s">
        <v>2158</v>
      </c>
      <c r="V59" s="899" t="s">
        <v>2159</v>
      </c>
      <c r="W59" s="899" t="s">
        <v>2160</v>
      </c>
      <c r="X59" s="899"/>
      <c r="Y59" s="1056"/>
      <c r="Z59" s="902"/>
      <c r="AA59" s="905"/>
      <c r="AB59" s="902"/>
      <c r="AC59" s="902"/>
      <c r="AD59" s="902"/>
    </row>
    <row customHeight="1" ht="81">
      <c r="A60" s="901"/>
      <c r="B60" s="955">
        <v>43</v>
      </c>
      <c r="C60" s="899" t="s">
        <v>2161</v>
      </c>
      <c r="D60" s="1023" t="s">
        <v>2161</v>
      </c>
      <c r="E60" s="899" t="s">
        <v>2161</v>
      </c>
      <c r="F60" s="899" t="s">
        <v>2161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93</v>
      </c>
      <c r="P60" s="1013" t="s">
        <v>93</v>
      </c>
      <c r="Q60" s="1013" t="s">
        <v>93</v>
      </c>
      <c r="R60" s="1013" t="s">
        <v>93</v>
      </c>
      <c r="S60" s="1013"/>
      <c r="T60" s="899" t="s">
        <v>633</v>
      </c>
      <c r="U60" s="899" t="s">
        <v>633</v>
      </c>
      <c r="V60" s="899" t="s">
        <v>633</v>
      </c>
      <c r="W60" s="899" t="s">
        <v>633</v>
      </c>
      <c r="X60" s="899"/>
      <c r="Y60" s="1056"/>
      <c r="Z60" s="902" t="s">
        <v>2162</v>
      </c>
      <c r="AA60" s="905" t="s">
        <v>2163</v>
      </c>
      <c r="AB60" s="902" t="s">
        <v>2164</v>
      </c>
      <c r="AC60" s="902" t="s">
        <v>2163</v>
      </c>
      <c r="AD60" s="902"/>
    </row>
    <row customHeight="1" ht="9">
      <c r="A61" s="901"/>
      <c r="B61" s="955">
        <v>44</v>
      </c>
      <c r="C61" s="899"/>
      <c r="D61" s="1023" t="s">
        <v>2165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94</v>
      </c>
      <c r="Q61" s="1013"/>
      <c r="R61" s="1013"/>
      <c r="S61" s="1013"/>
      <c r="T61" s="899"/>
      <c r="U61" s="899" t="s">
        <v>2166</v>
      </c>
      <c r="V61" s="899"/>
      <c r="W61" s="899"/>
      <c r="X61" s="899"/>
      <c r="Y61" s="1056"/>
      <c r="Z61" s="902"/>
      <c r="AA61" s="905"/>
      <c r="AB61" s="902"/>
      <c r="AC61" s="902"/>
      <c r="AD61" s="902"/>
    </row>
    <row customHeight="1" ht="9">
      <c r="A62" s="901"/>
      <c r="B62" s="955">
        <v>45</v>
      </c>
      <c r="C62" s="899"/>
      <c r="D62" s="1023" t="s">
        <v>2167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112</v>
      </c>
      <c r="Q62" s="1013"/>
      <c r="R62" s="1013"/>
      <c r="S62" s="1013"/>
      <c r="T62" s="899"/>
      <c r="U62" s="899" t="s">
        <v>2168</v>
      </c>
      <c r="V62" s="899"/>
      <c r="W62" s="899"/>
      <c r="X62" s="899"/>
      <c r="Y62" s="1056"/>
      <c r="Z62" s="902"/>
      <c r="AA62" s="905"/>
      <c r="AB62" s="902"/>
      <c r="AC62" s="902"/>
      <c r="AD62" s="902"/>
    </row>
    <row customHeight="1" ht="18">
      <c r="A63" s="901"/>
      <c r="B63" s="955">
        <v>46</v>
      </c>
      <c r="C63" s="899"/>
      <c r="D63" s="1023" t="s">
        <v>2169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148</v>
      </c>
      <c r="Q63" s="1013"/>
      <c r="R63" s="1013"/>
      <c r="S63" s="1013"/>
      <c r="T63" s="899"/>
      <c r="U63" s="899" t="s">
        <v>2170</v>
      </c>
      <c r="V63" s="899"/>
      <c r="W63" s="899"/>
      <c r="X63" s="899"/>
      <c r="Y63" s="1056"/>
      <c r="Z63" s="902"/>
      <c r="AA63" s="905"/>
      <c r="AB63" s="902"/>
      <c r="AC63" s="902"/>
      <c r="AD63" s="902"/>
    </row>
    <row customHeight="1" ht="18">
      <c r="A64" s="901"/>
      <c r="B64" s="955">
        <v>47</v>
      </c>
      <c r="C64" s="899"/>
      <c r="D64" s="1023" t="s">
        <v>2171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149</v>
      </c>
      <c r="Q64" s="1013"/>
      <c r="R64" s="1013"/>
      <c r="S64" s="1013"/>
      <c r="T64" s="899"/>
      <c r="U64" s="899" t="s">
        <v>2172</v>
      </c>
      <c r="V64" s="899"/>
      <c r="W64" s="899"/>
      <c r="X64" s="899"/>
      <c r="Y64" s="1056"/>
      <c r="Z64" s="902"/>
      <c r="AA64" s="905" t="s">
        <v>2173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2086</v>
      </c>
      <c r="Q65" s="1013"/>
      <c r="R65" s="1013"/>
      <c r="S65" s="1013"/>
      <c r="T65" s="899"/>
      <c r="U65" s="899" t="s">
        <v>2174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2090</v>
      </c>
      <c r="Q66" s="1013"/>
      <c r="R66" s="1013"/>
      <c r="S66" s="1013"/>
      <c r="T66" s="899"/>
      <c r="U66" s="899" t="s">
        <v>2175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2176</v>
      </c>
      <c r="Q67" s="1013"/>
      <c r="R67" s="1013"/>
      <c r="S67" s="1013"/>
      <c r="T67" s="899"/>
      <c r="U67" s="899" t="s">
        <v>2177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2178</v>
      </c>
      <c r="Q68" s="1013"/>
      <c r="R68" s="1013"/>
      <c r="S68" s="1013"/>
      <c r="T68" s="899"/>
      <c r="U68" s="899" t="s">
        <v>2179</v>
      </c>
      <c r="V68" s="899"/>
      <c r="W68" s="899"/>
      <c r="X68" s="899"/>
      <c r="Y68" s="1056"/>
      <c r="Z68" s="902"/>
      <c r="AA68" s="905"/>
      <c r="AB68" s="902"/>
      <c r="AC68" s="902"/>
      <c r="AD68" s="902"/>
    </row>
    <row customHeight="1" ht="9">
      <c r="A69" s="901"/>
      <c r="B69" s="955">
        <v>52</v>
      </c>
      <c r="C69" s="899"/>
      <c r="D69" s="1023" t="s">
        <v>2180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150</v>
      </c>
      <c r="Q69" s="1013"/>
      <c r="R69" s="1013"/>
      <c r="S69" s="1013"/>
      <c r="T69" s="899"/>
      <c r="U69" s="899" t="s">
        <v>2181</v>
      </c>
      <c r="V69" s="899"/>
      <c r="W69" s="899"/>
      <c r="X69" s="899"/>
      <c r="Y69" s="1056"/>
      <c r="Z69" s="902"/>
      <c r="AA69" s="905"/>
      <c r="AB69" s="902"/>
      <c r="AC69" s="902"/>
      <c r="AD69" s="902"/>
    </row>
    <row customHeight="1" ht="27">
      <c r="A70" s="901"/>
      <c r="B70" s="955">
        <v>53</v>
      </c>
      <c r="C70" s="899"/>
      <c r="D70" s="1023"/>
      <c r="E70" s="899" t="s">
        <v>2165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94</v>
      </c>
      <c r="R70" s="1013"/>
      <c r="S70" s="1013"/>
      <c r="T70" s="899"/>
      <c r="U70" s="899"/>
      <c r="V70" s="899" t="s">
        <v>2182</v>
      </c>
      <c r="W70" s="899"/>
      <c r="X70" s="899"/>
      <c r="Y70" s="1056"/>
      <c r="Z70" s="902"/>
      <c r="AA70" s="905"/>
      <c r="AB70" s="902"/>
      <c r="AC70" s="902"/>
      <c r="AD70" s="902"/>
    </row>
    <row customHeight="1" ht="36">
      <c r="A71" s="901"/>
      <c r="B71" s="955">
        <v>54</v>
      </c>
      <c r="C71" s="899"/>
      <c r="D71" s="1023"/>
      <c r="E71" s="899" t="s">
        <v>2167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112</v>
      </c>
      <c r="R71" s="1013"/>
      <c r="S71" s="1013"/>
      <c r="T71" s="899"/>
      <c r="U71" s="899"/>
      <c r="V71" s="899" t="s">
        <v>2183</v>
      </c>
      <c r="W71" s="899"/>
      <c r="X71" s="899"/>
      <c r="Y71" s="1056"/>
      <c r="Z71" s="902"/>
      <c r="AA71" s="905"/>
      <c r="AB71" s="902"/>
      <c r="AC71" s="902"/>
      <c r="AD71" s="902"/>
    </row>
    <row customHeight="1" ht="27">
      <c r="A72" s="901"/>
      <c r="B72" s="955">
        <v>55</v>
      </c>
      <c r="C72" s="899"/>
      <c r="D72" s="1023"/>
      <c r="E72" s="899" t="s">
        <v>2169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2184</v>
      </c>
      <c r="W72" s="899"/>
      <c r="X72" s="899"/>
      <c r="Y72" s="1056"/>
      <c r="Z72" s="902"/>
      <c r="AA72" s="905"/>
      <c r="AB72" s="902"/>
      <c r="AC72" s="902"/>
      <c r="AD72" s="902"/>
    </row>
    <row customHeight="1" ht="36">
      <c r="A73" s="901"/>
      <c r="B73" s="955">
        <v>56</v>
      </c>
      <c r="C73" s="899"/>
      <c r="D73" s="1023"/>
      <c r="E73" s="899" t="s">
        <v>2171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2185</v>
      </c>
      <c r="W73" s="899"/>
      <c r="X73" s="899"/>
      <c r="Y73" s="1056"/>
      <c r="Z73" s="902"/>
      <c r="AA73" s="905"/>
      <c r="AB73" s="902"/>
      <c r="AC73" s="902"/>
      <c r="AD73" s="902"/>
    </row>
    <row customHeight="1" ht="18">
      <c r="A74" s="901"/>
      <c r="B74" s="955">
        <v>57</v>
      </c>
      <c r="C74" s="899"/>
      <c r="D74" s="1023"/>
      <c r="E74" s="899" t="s">
        <v>2180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2186</v>
      </c>
      <c r="W74" s="899"/>
      <c r="X74" s="899"/>
      <c r="Y74" s="1056"/>
      <c r="Z74" s="902"/>
      <c r="AA74" s="905"/>
      <c r="AB74" s="902"/>
      <c r="AC74" s="902"/>
      <c r="AD74" s="902"/>
    </row>
    <row customHeight="1" ht="18">
      <c r="A75" s="901"/>
      <c r="B75" s="955">
        <v>58</v>
      </c>
      <c r="C75" s="899"/>
      <c r="D75" s="1023"/>
      <c r="E75" s="899"/>
      <c r="F75" s="899" t="s">
        <v>2165</v>
      </c>
      <c r="G75" s="899"/>
      <c r="H75" s="947"/>
      <c r="I75" s="1061" t="str">
        <f>INDEX(TEMPLATE_NUMBER_POINT_FHD,B75,MATCH(TEMPLATE_SPHERE,TEMPLATE_SPHERE_LIST_FOR_NOTE,0))</f>
        <v>7</v>
      </c>
      <c r="J75" s="1061" t="str">
        <f>INDEX(TEMPLATE_DATA_POINT_FHD,B75,MATCH(TEMPLATE_SPHERE,TEMPLATE_SPHERE_LIST_FOR_NOTE,0))</f>
        <v>Объём сточных вод, принятых от потребителей</v>
      </c>
      <c r="K75" s="1061">
        <f>INDEX(TEMPLATE_NOTE_POINT_FHD,B75,MATCH(TEMPLATE_SPHERE,TEMPLATE_SPHERE_LIST_FOR_NOTE,0))</f>
        <v>0</v>
      </c>
      <c r="L75" s="900" t="str">
        <f>IF(I75=0,"",I75)</f>
        <v>7</v>
      </c>
      <c r="M75" s="900" t="str">
        <f>IF(J75=0,"",J75)</f>
        <v>Объём сточных вод, принятых от потребителей</v>
      </c>
      <c r="N75" s="900" t="str">
        <f>IF(K75=0,"",K75)</f>
        <v/>
      </c>
      <c r="O75" s="1013"/>
      <c r="P75" s="1013"/>
      <c r="Q75" s="1013"/>
      <c r="R75" s="1013" t="s">
        <v>94</v>
      </c>
      <c r="S75" s="1013"/>
      <c r="T75" s="899"/>
      <c r="U75" s="899"/>
      <c r="V75" s="899"/>
      <c r="W75" s="899" t="s">
        <v>2187</v>
      </c>
      <c r="X75" s="899"/>
      <c r="Y75" s="1056"/>
      <c r="Z75" s="902"/>
      <c r="AA75" s="905"/>
      <c r="AB75" s="902"/>
      <c r="AC75" s="902"/>
      <c r="AD75" s="902"/>
    </row>
    <row customHeight="1" ht="36">
      <c r="A76" s="901"/>
      <c r="B76" s="955">
        <v>59</v>
      </c>
      <c r="C76" s="899"/>
      <c r="D76" s="1023"/>
      <c r="E76" s="899"/>
      <c r="F76" s="899" t="s">
        <v>2167</v>
      </c>
      <c r="G76" s="899"/>
      <c r="H76" s="947"/>
      <c r="I76" s="1061" t="str">
        <f>INDEX(TEMPLATE_NUMBER_POINT_FHD,B76,MATCH(TEMPLATE_SPHERE,TEMPLATE_SPHERE_LIST_FOR_NOTE,0))</f>
        <v>8</v>
      </c>
      <c r="J76" s="1061"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61">
        <f>INDEX(TEMPLATE_NOTE_POINT_FHD,B76,MATCH(TEMPLATE_SPHERE,TEMPLATE_SPHERE_LIST_FOR_NOTE,0))</f>
        <v>0</v>
      </c>
      <c r="L76" s="900" t="str">
        <f>IF(I76=0,"",I76)</f>
        <v>8</v>
      </c>
      <c r="M76" s="900" t="str">
        <f>IF(J76=0,"",J76)</f>
        <v>Объём сточных вод, принятых от других регулируемых организаций, осуществляющих водоотведение и (или) очистку сточных вод</v>
      </c>
      <c r="N76" s="900" t="str">
        <f>IF(K76=0,"",K76)</f>
        <v/>
      </c>
      <c r="O76" s="1013"/>
      <c r="P76" s="1013"/>
      <c r="Q76" s="1013"/>
      <c r="R76" s="1013" t="s">
        <v>112</v>
      </c>
      <c r="S76" s="1013"/>
      <c r="T76" s="899"/>
      <c r="U76" s="899"/>
      <c r="V76" s="899"/>
      <c r="W76" s="899" t="s">
        <v>2188</v>
      </c>
      <c r="X76" s="899"/>
      <c r="Y76" s="1056"/>
      <c r="Z76" s="902"/>
      <c r="AA76" s="905"/>
      <c r="AB76" s="902"/>
      <c r="AC76" s="902"/>
      <c r="AD76" s="902"/>
    </row>
    <row customHeight="1" ht="18">
      <c r="A77" s="901"/>
      <c r="B77" s="955">
        <v>60</v>
      </c>
      <c r="C77" s="899"/>
      <c r="D77" s="1023"/>
      <c r="E77" s="899"/>
      <c r="F77" s="899" t="s">
        <v>2169</v>
      </c>
      <c r="G77" s="899"/>
      <c r="H77" s="947"/>
      <c r="I77" s="1061" t="str">
        <f>INDEX(TEMPLATE_NUMBER_POINT_FHD,B77,MATCH(TEMPLATE_SPHERE,TEMPLATE_SPHERE_LIST_FOR_NOTE,0))</f>
        <v>9</v>
      </c>
      <c r="J77" s="1061" t="str">
        <f>INDEX(TEMPLATE_DATA_POINT_FHD,B77,MATCH(TEMPLATE_SPHERE,TEMPLATE_SPHERE_LIST_FOR_NOTE,0))</f>
        <v>Объём сточных вод, пропущенных через очистные сооружения</v>
      </c>
      <c r="K77" s="1061">
        <f>INDEX(TEMPLATE_NOTE_POINT_FHD,B77,MATCH(TEMPLATE_SPHERE,TEMPLATE_SPHERE_LIST_FOR_NOTE,0))</f>
        <v>0</v>
      </c>
      <c r="L77" s="900" t="str">
        <f>IF(I77=0,"",I77)</f>
        <v>9</v>
      </c>
      <c r="M77" s="900" t="str">
        <f>IF(J77=0,"",J77)</f>
        <v>Объём сточных вод, пропущенных через очистные сооружения</v>
      </c>
      <c r="N77" s="900" t="str">
        <f>IF(K77=0,"",K77)</f>
        <v/>
      </c>
      <c r="O77" s="1013"/>
      <c r="P77" s="1013"/>
      <c r="Q77" s="1013"/>
      <c r="R77" s="1013" t="s">
        <v>148</v>
      </c>
      <c r="S77" s="1013"/>
      <c r="T77" s="899"/>
      <c r="U77" s="899"/>
      <c r="V77" s="899"/>
      <c r="W77" s="899" t="s">
        <v>2189</v>
      </c>
      <c r="X77" s="899"/>
      <c r="Y77" s="1056"/>
      <c r="Z77" s="902"/>
      <c r="AA77" s="905"/>
      <c r="AB77" s="902"/>
      <c r="AC77" s="902"/>
      <c r="AD77" s="902"/>
    </row>
    <row customHeight="1" ht="72">
      <c r="A78" s="901"/>
      <c r="B78" s="955">
        <v>61</v>
      </c>
      <c r="C78" s="899" t="s">
        <v>2165</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94</v>
      </c>
      <c r="P78" s="1013"/>
      <c r="Q78" s="1013"/>
      <c r="R78" s="1013"/>
      <c r="S78" s="1013"/>
      <c r="T78" s="899" t="s">
        <v>638</v>
      </c>
      <c r="U78" s="899"/>
      <c r="V78" s="899"/>
      <c r="W78" s="899"/>
      <c r="X78" s="899"/>
      <c r="Y78" s="1056"/>
      <c r="Z78" s="902" t="s">
        <v>2190</v>
      </c>
      <c r="AA78" s="905"/>
      <c r="AB78" s="902"/>
      <c r="AC78" s="902"/>
      <c r="AD78" s="902"/>
    </row>
    <row customHeight="1" ht="36">
      <c r="A79" s="901"/>
      <c r="B79" s="955">
        <v>62</v>
      </c>
      <c r="C79" s="899" t="s">
        <v>2167</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112</v>
      </c>
      <c r="P79" s="1013"/>
      <c r="Q79" s="1013"/>
      <c r="R79" s="1013"/>
      <c r="S79" s="1013"/>
      <c r="T79" s="899" t="s">
        <v>2191</v>
      </c>
      <c r="U79" s="899"/>
      <c r="V79" s="899"/>
      <c r="W79" s="899"/>
      <c r="X79" s="899"/>
      <c r="Y79" s="1056"/>
      <c r="Z79" s="902" t="s">
        <v>2192</v>
      </c>
      <c r="AA79" s="905"/>
      <c r="AB79" s="902"/>
      <c r="AC79" s="902"/>
      <c r="AD79" s="902"/>
    </row>
    <row customHeight="1" ht="45">
      <c r="A80" s="901"/>
      <c r="B80" s="955">
        <v>63</v>
      </c>
      <c r="C80" s="899" t="s">
        <v>2169</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2193</v>
      </c>
      <c r="U80" s="899"/>
      <c r="V80" s="899"/>
      <c r="W80" s="899"/>
      <c r="X80" s="899"/>
      <c r="Y80" s="1056"/>
      <c r="Z80" s="902" t="s">
        <v>2194</v>
      </c>
      <c r="AA80" s="905"/>
      <c r="AB80" s="902"/>
      <c r="AC80" s="902"/>
      <c r="AD80" s="902"/>
    </row>
    <row customHeight="1" ht="36">
      <c r="A81" s="901"/>
      <c r="B81" s="955">
        <v>64</v>
      </c>
      <c r="C81" s="899" t="s">
        <v>2171</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2077</v>
      </c>
      <c r="P81" s="1013"/>
      <c r="Q81" s="1013"/>
      <c r="R81" s="1013"/>
      <c r="S81" s="1013"/>
      <c r="T81" s="899" t="s">
        <v>2195</v>
      </c>
      <c r="U81" s="899"/>
      <c r="V81" s="899"/>
      <c r="W81" s="899"/>
      <c r="X81" s="899"/>
      <c r="Y81" s="1056"/>
      <c r="Z81" s="902" t="s">
        <v>2196</v>
      </c>
      <c r="AA81" s="905"/>
      <c r="AB81" s="902"/>
      <c r="AC81" s="902"/>
      <c r="AD81" s="902"/>
    </row>
    <row customHeight="1" ht="90">
      <c r="A82" s="901"/>
      <c r="B82" s="955">
        <v>65</v>
      </c>
      <c r="C82" s="899" t="s">
        <v>2180</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2197</v>
      </c>
      <c r="U82" s="899"/>
      <c r="V82" s="899"/>
      <c r="W82" s="899"/>
      <c r="X82" s="899"/>
      <c r="Y82" s="1056"/>
      <c r="Z82" s="902" t="s">
        <v>2198</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2086</v>
      </c>
      <c r="P83" s="1013"/>
      <c r="Q83" s="1013"/>
      <c r="R83" s="1013"/>
      <c r="S83" s="1013"/>
      <c r="T83" s="899" t="s">
        <v>2199</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2200</v>
      </c>
      <c r="P84" s="1013"/>
      <c r="Q84" s="1013"/>
      <c r="R84" s="1013"/>
      <c r="S84" s="1013"/>
      <c r="T84" s="899" t="s">
        <v>2201</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2090</v>
      </c>
      <c r="P85" s="1013"/>
      <c r="Q85" s="1013"/>
      <c r="R85" s="1013"/>
      <c r="S85" s="1013"/>
      <c r="T85" s="899" t="s">
        <v>2202</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2203</v>
      </c>
      <c r="P86" s="1013"/>
      <c r="Q86" s="1013"/>
      <c r="R86" s="1013"/>
      <c r="S86" s="1013"/>
      <c r="T86" s="899" t="s">
        <v>2204</v>
      </c>
      <c r="U86" s="899"/>
      <c r="V86" s="899"/>
      <c r="W86" s="899"/>
      <c r="X86" s="899"/>
      <c r="Y86" s="1056"/>
      <c r="Z86" s="902"/>
      <c r="AA86" s="905"/>
      <c r="AB86" s="902"/>
      <c r="AC86" s="902"/>
      <c r="AD86" s="902"/>
    </row>
    <row customHeight="1" ht="36">
      <c r="A87" s="901"/>
      <c r="B87" s="955">
        <v>70</v>
      </c>
      <c r="C87" s="899" t="s">
        <v>2205</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2206</v>
      </c>
      <c r="U87" s="899"/>
      <c r="V87" s="899"/>
      <c r="W87" s="899"/>
      <c r="X87" s="899"/>
      <c r="Y87" s="1056"/>
      <c r="Z87" s="902"/>
      <c r="AA87" s="905"/>
      <c r="AB87" s="902"/>
      <c r="AC87" s="902"/>
      <c r="AD87" s="902"/>
    </row>
    <row customHeight="1" ht="18">
      <c r="A88" s="901"/>
      <c r="B88" s="955">
        <v>71</v>
      </c>
      <c r="C88" s="899" t="s">
        <v>2207</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2208</v>
      </c>
      <c r="D89" s="1023" t="s">
        <v>2205</v>
      </c>
      <c r="E89" s="899" t="s">
        <v>2205</v>
      </c>
      <c r="F89" s="899" t="s">
        <v>2171</v>
      </c>
      <c r="G89" s="899"/>
      <c r="H89" s="947"/>
      <c r="I89" s="1061" t="str">
        <f>INDEX(TEMPLATE_NUMBER_POINT_FHD,B89,MATCH(TEMPLATE_SPHERE,TEMPLATE_SPHERE_LIST_FOR_NOTE,0))</f>
        <v>10</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10</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678</v>
      </c>
      <c r="U89" s="899" t="s">
        <v>678</v>
      </c>
      <c r="V89" s="899" t="s">
        <v>678</v>
      </c>
      <c r="W89" s="899" t="s">
        <v>678</v>
      </c>
      <c r="X89" s="899"/>
      <c r="Y89" s="1056"/>
      <c r="Z89" s="902"/>
      <c r="AA89" s="905"/>
      <c r="AB89" s="902"/>
      <c r="AC89" s="902"/>
      <c r="AD89" s="902"/>
    </row>
    <row customHeight="1" ht="27">
      <c r="A90" s="901"/>
      <c r="B90" s="955">
        <v>73</v>
      </c>
      <c r="C90" s="899" t="s">
        <v>2209</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2207</v>
      </c>
      <c r="E91" s="899" t="s">
        <v>2207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152</v>
      </c>
      <c r="Q91" s="1013" t="s">
        <v>152</v>
      </c>
      <c r="R91" s="1013"/>
      <c r="S91" s="1013"/>
      <c r="T91" s="899"/>
      <c r="U91" s="899" t="s">
        <v>2210</v>
      </c>
      <c r="V91" s="899" t="s">
        <v>2210</v>
      </c>
      <c r="W91" s="899"/>
      <c r="X91" s="899"/>
      <c r="Y91" s="1056"/>
      <c r="Z91" s="902"/>
      <c r="AA91" s="905"/>
      <c r="AB91" s="902"/>
      <c r="AC91" s="902"/>
      <c r="AD91" s="902"/>
    </row>
    <row customHeight="1" ht="27">
      <c r="A92" s="901"/>
      <c r="B92" s="955">
        <v>75</v>
      </c>
      <c r="C92" s="899"/>
      <c r="D92" s="1023" t="s">
        <v>2208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153</v>
      </c>
      <c r="Q92" s="1013"/>
      <c r="R92" s="1013"/>
      <c r="S92" s="1013"/>
      <c r="T92" s="899"/>
      <c r="U92" s="899" t="s">
        <v>2211</v>
      </c>
      <c r="V92" s="899"/>
      <c r="W92" s="899"/>
      <c r="X92" s="899"/>
      <c r="Y92" s="1056"/>
      <c r="Z92" s="902"/>
      <c r="AA92" s="905" t="s">
        <v>2212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2118</v>
      </c>
      <c r="Q93" s="1013"/>
      <c r="R93" s="1013"/>
      <c r="S93" s="1013"/>
      <c r="T93" s="899"/>
      <c r="U93" s="899" t="s">
        <v>2213</v>
      </c>
      <c r="V93" s="899"/>
      <c r="W93" s="899"/>
      <c r="X93" s="899"/>
      <c r="Y93" s="1056"/>
      <c r="Z93" s="902"/>
      <c r="AA93" s="905" t="s">
        <v>2214</v>
      </c>
      <c r="AB93" s="902"/>
      <c r="AC93" s="902"/>
      <c r="AD93" s="902"/>
    </row>
    <row customHeight="1" ht="45">
      <c r="A94" s="901"/>
      <c r="B94" s="955">
        <v>77</v>
      </c>
      <c r="C94" s="899"/>
      <c r="D94" s="1023" t="s">
        <v>2209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1472</v>
      </c>
      <c r="Q94" s="1013"/>
      <c r="R94" s="1013"/>
      <c r="S94" s="1013"/>
      <c r="T94" s="899"/>
      <c r="U94" s="899" t="s">
        <v>2215</v>
      </c>
      <c r="V94" s="899"/>
      <c r="W94" s="899"/>
      <c r="X94" s="899"/>
      <c r="Y94" s="1056"/>
      <c r="Z94" s="902"/>
      <c r="AA94" s="905" t="s">
        <v>2216</v>
      </c>
      <c r="AB94" s="902"/>
      <c r="AC94" s="902"/>
      <c r="AD94" s="902"/>
    </row>
    <row customHeight="1" ht="99">
      <c r="A95" s="901"/>
      <c r="B95" s="955">
        <v>78</v>
      </c>
      <c r="C95" s="899" t="s">
        <v>2217</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1472</v>
      </c>
      <c r="P95" s="1013"/>
      <c r="Q95" s="1013"/>
      <c r="R95" s="1013"/>
      <c r="S95" s="1013"/>
      <c r="T95" s="899" t="s">
        <v>2218</v>
      </c>
      <c r="U95" s="899"/>
      <c r="V95" s="899"/>
      <c r="W95" s="899"/>
      <c r="X95" s="899"/>
      <c r="Y95" s="1056"/>
      <c r="Z95" s="902"/>
      <c r="AA95" s="905"/>
      <c r="AB95" s="902"/>
      <c r="AC95" s="902"/>
      <c r="AD95" s="902"/>
    </row>
    <row customHeight="1" ht="99">
      <c r="A96" s="901"/>
      <c r="B96" s="955">
        <v>79</v>
      </c>
      <c r="C96" s="899" t="s">
        <v>1157</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1478</v>
      </c>
      <c r="P96" s="1013"/>
      <c r="Q96" s="1013"/>
      <c r="R96" s="1013"/>
      <c r="S96" s="1013"/>
      <c r="T96" s="899" t="s">
        <v>2219</v>
      </c>
      <c r="U96" s="899"/>
      <c r="V96" s="899"/>
      <c r="W96" s="899"/>
      <c r="X96" s="899"/>
      <c r="Y96" s="1056"/>
      <c r="Z96" s="902" t="s">
        <v>2220</v>
      </c>
      <c r="AA96" s="905"/>
      <c r="AB96" s="902"/>
      <c r="AC96" s="902"/>
      <c r="AD96" s="902"/>
    </row>
    <row customHeight="1" ht="63">
      <c r="A97" s="901"/>
      <c r="B97" s="955">
        <v>80</v>
      </c>
      <c r="C97" s="899" t="s">
        <v>2221</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1490</v>
      </c>
      <c r="P97" s="1013"/>
      <c r="Q97" s="1013"/>
      <c r="R97" s="1013"/>
      <c r="S97" s="1013"/>
      <c r="T97" s="899" t="s">
        <v>2222</v>
      </c>
      <c r="U97" s="899"/>
      <c r="V97" s="899"/>
      <c r="W97" s="899"/>
      <c r="X97" s="899"/>
      <c r="Y97" s="1056"/>
      <c r="Z97" s="902" t="s">
        <v>2223</v>
      </c>
      <c r="AA97" s="905"/>
      <c r="AB97" s="902"/>
      <c r="AC97" s="902"/>
      <c r="AD97" s="902"/>
    </row>
    <row customHeight="1" ht="63">
      <c r="A98" s="901"/>
      <c r="B98" s="955">
        <v>81</v>
      </c>
      <c r="C98" s="899" t="s">
        <v>2224</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1504</v>
      </c>
      <c r="P98" s="1013"/>
      <c r="Q98" s="1013"/>
      <c r="R98" s="1013"/>
      <c r="S98" s="1013"/>
      <c r="T98" s="899" t="s">
        <v>2225</v>
      </c>
      <c r="U98" s="899"/>
      <c r="V98" s="899"/>
      <c r="W98" s="899"/>
      <c r="X98" s="899"/>
      <c r="Y98" s="1056"/>
      <c r="Z98" s="902" t="s">
        <v>2223</v>
      </c>
      <c r="AA98" s="905"/>
      <c r="AB98" s="902"/>
      <c r="AC98" s="902"/>
      <c r="AD98" s="902"/>
    </row>
    <row customHeight="1" ht="90">
      <c r="A99" s="901"/>
      <c r="B99" s="955">
        <v>82</v>
      </c>
      <c r="C99" s="899" t="s">
        <v>2226</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1516</v>
      </c>
      <c r="P99" s="1013"/>
      <c r="Q99" s="1013"/>
      <c r="R99" s="1013"/>
      <c r="S99" s="1013"/>
      <c r="T99" s="899" t="s">
        <v>2227</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2228</v>
      </c>
      <c r="P100" s="1013"/>
      <c r="Q100" s="1013"/>
      <c r="R100" s="1013"/>
      <c r="S100" s="1013"/>
      <c r="T100" s="899" t="s">
        <v>2229</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2230</v>
      </c>
      <c r="P101" s="1013"/>
      <c r="Q101" s="1013"/>
      <c r="R101" s="1013"/>
      <c r="S101" s="1013"/>
      <c r="T101" s="899" t="s">
        <v>2231</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1671</v>
      </c>
      <c r="B148" s="901"/>
      <c r="C148" s="899" t="s">
        <v>2232</v>
      </c>
      <c r="D148" s="899" t="s">
        <v>1572</v>
      </c>
      <c r="E148" s="899" t="s">
        <v>1673</v>
      </c>
      <c r="F148" s="899" t="s">
        <v>2233</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904"/>
      <c r="O148" s="899"/>
      <c r="P148" s="900"/>
      <c r="Q148" s="900"/>
      <c r="R148" s="900"/>
      <c r="S148" s="899"/>
      <c r="T148" s="899" t="s">
        <v>2234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900"/>
      <c r="W148" s="900"/>
      <c r="X148" s="899" t="s">
        <v>2235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1675</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1678</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1683</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080BCD-383C-BD65-41FA-3660E693EF9A}"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9" width="10.57421875" hidden="1"/>
    <col min="2" max="2" style="2849" width="11.00390625" hidden="1" customWidth="1"/>
    <col min="3" max="3" style="2849" width="10.57421875" hidden="1"/>
    <col min="4" max="4" style="2849" width="11.8515625" hidden="1" customWidth="1"/>
    <col min="5" max="5" style="2849" width="12.28125" hidden="1" customWidth="1"/>
    <col min="6" max="8" style="2792" width="12.28125" hidden="1" customWidth="1"/>
    <col min="9" max="9" style="3643" width="3.00390625" customWidth="1"/>
    <col min="10" max="11" style="3640" width="3.00390625" customWidth="1"/>
    <col min="12" max="12" style="3644"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50"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2236</v>
      </c>
      <c r="M5" s="2659"/>
      <c r="N5" s="2659"/>
      <c r="O5" s="2659"/>
      <c r="P5" s="2659"/>
      <c r="Q5" s="2659"/>
      <c r="R5" s="2659"/>
      <c r="S5" s="2659"/>
      <c r="T5" s="2659"/>
      <c r="U5" s="2659"/>
      <c r="V5" s="1299"/>
      <c r="AD5" s="1211">
        <v>64</v>
      </c>
    </row>
    <row customHeight="1" ht="14.699999999999998">
      <c r="J6" s="432"/>
      <c r="K6" s="432"/>
      <c r="L6" s="2660" t="str">
        <f>IF(org=0,"Не определено",org)</f>
        <v>Муниципальное унитарное предприятие "Невельские коммунальные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3"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Региональная энергетическая комиссия Сахалинской области </v>
      </c>
      <c r="P8" s="2307"/>
      <c r="Q8" s="2307"/>
      <c r="R8" s="2307"/>
      <c r="S8" s="2307"/>
      <c r="T8" s="2307"/>
      <c r="U8" s="2307"/>
      <c r="V8" s="382"/>
      <c r="W8" s="382"/>
      <c r="X8" s="336"/>
      <c r="Y8" s="424"/>
      <c r="Z8" s="424"/>
      <c r="AA8" s="424"/>
      <c r="AB8" s="424"/>
      <c r="AC8" s="424"/>
      <c r="AD8" s="474">
        <v>46</v>
      </c>
    </row>
    <row s="2973" customFormat="1" customHeight="1" ht="24">
      <c r="A9" s="1424"/>
      <c r="B9" s="1424"/>
      <c r="C9" s="1424"/>
      <c r="D9" s="1424"/>
      <c r="E9" s="1424"/>
      <c r="F9" s="1424"/>
      <c r="G9" s="1424"/>
      <c r="H9" s="1424"/>
      <c r="L9" s="1332"/>
      <c r="M9" s="351" t="s">
        <v>424</v>
      </c>
      <c r="N9" s="360"/>
      <c r="O9" s="2307" t="str">
        <f>IF(TITLE_DATE_CHANGE_PERIOD="",IF(TITLE_DATE_PR="","",TITLE_DATE_PR),TITLE_DATE_CHANGE_PERIOD)</f>
        <v>45638</v>
      </c>
      <c r="P9" s="2307"/>
      <c r="Q9" s="2307"/>
      <c r="R9" s="2307"/>
      <c r="S9" s="2307"/>
      <c r="T9" s="2307"/>
      <c r="U9" s="2307"/>
      <c r="V9" s="382"/>
      <c r="W9" s="382"/>
      <c r="X9" s="336"/>
      <c r="Y9" s="424"/>
      <c r="Z9" s="424"/>
      <c r="AA9" s="424"/>
      <c r="AB9" s="424"/>
      <c r="AC9" s="424"/>
      <c r="AD9" s="474">
        <v>23</v>
      </c>
    </row>
    <row s="2973" customFormat="1" customHeight="1" ht="24">
      <c r="A10" s="1424"/>
      <c r="B10" s="1424"/>
      <c r="C10" s="1424"/>
      <c r="D10" s="1424"/>
      <c r="E10" s="1424"/>
      <c r="F10" s="1424"/>
      <c r="G10" s="1424"/>
      <c r="H10" s="1424"/>
      <c r="L10" s="1306"/>
      <c r="M10" s="351" t="s">
        <v>425</v>
      </c>
      <c r="N10" s="360"/>
      <c r="O10" s="2307" t="str">
        <f>IF(TITLE_NUMBER_PR_CHANGE="",IF(TITLE_NUMBER_PR="","",TITLE_NUMBER_PR),TITLE_NUMBER_PR_CHANGE)</f>
        <v>1-3.25-1020/24</v>
      </c>
      <c r="P10" s="2307"/>
      <c r="Q10" s="2307"/>
      <c r="R10" s="2307"/>
      <c r="S10" s="2307"/>
      <c r="T10" s="2307"/>
      <c r="U10" s="2307"/>
      <c r="V10" s="382"/>
      <c r="W10" s="382"/>
      <c r="X10" s="336"/>
      <c r="Y10" s="424"/>
      <c r="Z10" s="424"/>
      <c r="AA10" s="424"/>
      <c r="AB10" s="424"/>
      <c r="AC10" s="424"/>
      <c r="AD10" s="474">
        <v>23</v>
      </c>
    </row>
    <row s="2973" customFormat="1" customHeight="1" ht="24">
      <c r="A11" s="1424"/>
      <c r="B11" s="1424"/>
      <c r="C11" s="1424"/>
      <c r="D11" s="1424"/>
      <c r="E11" s="1424"/>
      <c r="F11" s="1424"/>
      <c r="G11" s="1424"/>
      <c r="H11" s="1424"/>
      <c r="L11" s="1306"/>
      <c r="M11" s="351" t="s">
        <v>44</v>
      </c>
      <c r="N11" s="360"/>
      <c r="O11" s="2307" t="str">
        <f>IF(TITLE_IST_PUB_CHANGE="",IF(TITLE_IST_PUB="","",TITLE_IST_PUB),TITLE_IST_PUB_CHANGE)</f>
        <v>Официальный интернет-портал правовой информации, официальный сайт Региональной энергетической комиссии Сахалинской области</v>
      </c>
      <c r="P11" s="2307"/>
      <c r="Q11" s="2307"/>
      <c r="R11" s="2307"/>
      <c r="S11" s="2307"/>
      <c r="T11" s="2307"/>
      <c r="U11" s="2307"/>
      <c r="V11" s="382"/>
      <c r="W11" s="382"/>
      <c r="X11" s="336"/>
      <c r="Y11" s="424"/>
      <c r="Z11" s="424"/>
      <c r="AA11" s="424"/>
      <c r="AB11" s="424"/>
      <c r="AC11" s="424"/>
      <c r="AD11" s="474">
        <v>23</v>
      </c>
    </row>
    <row s="2973"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428</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303</v>
      </c>
      <c r="M14" s="2183"/>
      <c r="N14" s="2183"/>
      <c r="O14" s="2183"/>
      <c r="P14" s="2183"/>
      <c r="Q14" s="2183"/>
      <c r="R14" s="2183"/>
      <c r="S14" s="2183"/>
      <c r="T14" s="2183"/>
      <c r="U14" s="2183"/>
      <c r="V14" s="2183"/>
      <c r="W14" s="2183"/>
      <c r="X14" s="2183" t="s">
        <v>304</v>
      </c>
      <c r="AD14" s="1211">
        <v>14</v>
      </c>
    </row>
    <row customHeight="1" ht="14.699999999999998">
      <c r="J15" s="432"/>
      <c r="K15" s="432"/>
      <c r="L15" s="2329" t="s">
        <v>89</v>
      </c>
      <c r="M15" s="2265" t="s">
        <v>429</v>
      </c>
      <c r="N15" s="357"/>
      <c r="O15" s="2330" t="s">
        <v>2237</v>
      </c>
      <c r="P15" s="2331"/>
      <c r="Q15" s="2331"/>
      <c r="R15" s="2331"/>
      <c r="S15" s="2331"/>
      <c r="T15" s="2331"/>
      <c r="U15" s="2332"/>
      <c r="V15" s="2333" t="s">
        <v>431</v>
      </c>
      <c r="W15" s="2336" t="s">
        <v>1154</v>
      </c>
      <c r="X15" s="2183"/>
      <c r="AD15" s="1211">
        <v>14</v>
      </c>
    </row>
    <row customHeight="1" ht="35.699999999999996">
      <c r="J16" s="432"/>
      <c r="K16" s="432"/>
      <c r="L16" s="2329"/>
      <c r="M16" s="2265"/>
      <c r="N16" s="1087"/>
      <c r="O16" s="2316" t="s">
        <v>434</v>
      </c>
      <c r="P16" s="2316" t="s">
        <v>435</v>
      </c>
      <c r="Q16" s="2318" t="s">
        <v>436</v>
      </c>
      <c r="R16" s="2319"/>
      <c r="S16" s="2318" t="s">
        <v>449</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445</v>
      </c>
      <c r="R17" s="1278" t="s">
        <v>446</v>
      </c>
      <c r="S17" s="1348" t="s">
        <v>447</v>
      </c>
      <c r="T17" s="2326" t="s">
        <v>448</v>
      </c>
      <c r="U17" s="2327"/>
      <c r="V17" s="2335"/>
      <c r="W17" s="2338"/>
      <c r="X17" s="2183"/>
      <c r="AD17" s="1211">
        <v>34</v>
      </c>
    </row>
    <row s="3404" customFormat="1" customHeight="1" ht="11.549999999999999">
      <c r="A18" s="1426"/>
      <c r="B18" s="1426"/>
      <c r="C18" s="1426"/>
      <c r="D18" s="1426"/>
      <c r="E18" s="1426"/>
      <c r="F18" s="1418"/>
      <c r="G18" s="1418"/>
      <c r="H18" s="1418"/>
      <c r="I18" s="1302"/>
      <c r="J18" s="1303"/>
      <c r="K18" s="1310">
        <v>1</v>
      </c>
      <c r="L18" s="1333" t="s">
        <v>110</v>
      </c>
      <c r="M18" s="1311" t="s">
        <v>111</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399</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400</v>
      </c>
      <c r="N20" s="356"/>
      <c r="O20" s="2662" t="str">
        <f>INDEX(PT_DIFFERENTIATION_TER,MATCH(B19,PT_DIFFERENTIATION_TER_ID,0))</f>
        <v/>
      </c>
      <c r="P20" s="2662"/>
      <c r="Q20" s="2662"/>
      <c r="R20" s="2662"/>
      <c r="S20" s="2662"/>
      <c r="T20" s="2662"/>
      <c r="U20" s="2662"/>
      <c r="V20" s="2662"/>
      <c r="W20" s="2662"/>
      <c r="X20" s="1314" t="s">
        <v>401</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402</v>
      </c>
      <c r="N21" s="356"/>
      <c r="O21" s="2662" t="str">
        <f>INDEX(PT_DIFFERENTIATION_CS,MATCH(C19,PT_DIFFERENTIATION_CS_ID,0))</f>
        <v/>
      </c>
      <c r="P21" s="2662"/>
      <c r="Q21" s="2662"/>
      <c r="R21" s="2662"/>
      <c r="S21" s="2662"/>
      <c r="T21" s="2662"/>
      <c r="U21" s="2662"/>
      <c r="V21" s="2662"/>
      <c r="W21" s="2662"/>
      <c r="X21" s="1314" t="s">
        <v>403</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404</v>
      </c>
      <c r="N22" s="356"/>
      <c r="O22" s="2662" t="str">
        <f>INDEX(PT_DIFFERENTIATION_IST_TE,MATCH(D19,PT_DIFFERENTIATION_IST_TE_ID,0))</f>
        <v/>
      </c>
      <c r="P22" s="2662"/>
      <c r="Q22" s="2662"/>
      <c r="R22" s="2662"/>
      <c r="S22" s="2662"/>
      <c r="T22" s="2662"/>
      <c r="U22" s="2662"/>
      <c r="V22" s="2662"/>
      <c r="W22" s="2662"/>
      <c r="X22" s="1314" t="s">
        <v>405</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407</v>
      </c>
      <c r="N23" s="356"/>
      <c r="O23" s="2361"/>
      <c r="P23" s="2361"/>
      <c r="Q23" s="2361"/>
      <c r="R23" s="2361"/>
      <c r="S23" s="2361"/>
      <c r="T23" s="2361"/>
      <c r="U23" s="2361"/>
      <c r="V23" s="2361"/>
      <c r="W23" s="2361"/>
      <c r="X23" s="1314" t="s">
        <v>408</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410</v>
      </c>
      <c r="N24" s="356"/>
      <c r="O24" s="2301"/>
      <c r="P24" s="2302"/>
      <c r="Q24" s="2302"/>
      <c r="R24" s="2302"/>
      <c r="S24" s="2302"/>
      <c r="T24" s="2302"/>
      <c r="U24" s="2302"/>
      <c r="V24" s="2302"/>
      <c r="W24" s="2303"/>
      <c r="X24" s="1314" t="s">
        <v>411</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62</v>
      </c>
      <c r="U25" s="2658"/>
      <c r="V25" s="2163" t="s">
        <v>19</v>
      </c>
      <c r="W25" s="381"/>
      <c r="X25" s="2309" t="s">
        <v>413</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414</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415</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416</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2238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2239</v>
      </c>
      <c r="B32" s="1419"/>
      <c r="C32" s="1419"/>
      <c r="D32" s="1419"/>
      <c r="E32" s="1419" t="s">
        <v>105</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10" customFormat="1" customHeight="1" ht="11.549999999999999">
      <c r="A33" s="1419"/>
      <c r="B33" s="1419"/>
      <c r="C33" s="1419"/>
      <c r="D33" s="1419"/>
      <c r="E33" s="1419" t="s">
        <v>281</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807</v>
      </c>
      <c r="M35" s="2341" t="s">
        <v>2240</v>
      </c>
      <c r="N35" s="2341"/>
      <c r="O35" s="2341"/>
      <c r="P35" s="2341"/>
      <c r="Q35" s="2341"/>
      <c r="R35" s="2341"/>
      <c r="S35" s="2341"/>
      <c r="T35" s="2341"/>
      <c r="U35" s="2341"/>
      <c r="V35" s="2341"/>
      <c r="W35" s="2341"/>
      <c r="X35" s="2341"/>
      <c r="AD35" s="1211">
        <v>27</v>
      </c>
    </row>
    <row customHeight="1" ht="109.19999999999999">
      <c r="H36" s="593"/>
      <c r="I36" s="1359"/>
      <c r="M36" s="2341" t="s">
        <v>2241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83</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97A57-0472-3F95-5046-9E64DF5BC5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31E2C-D287-B4CD-E24B-7905B221DD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69A773-ADD7-8344-26EE-66E615FE9D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746E71-E3D2-E0B2-9832-B8E89ACA63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2A0A6C-3D43-E568-2AD4-D060145F7B3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21BACD-9A3F-661D-F9F2-FFF9C97431E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18408-8021-0D6A-D2E5-DD15EF1C7D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C5CC31-A3F6-278D-BCAF-9646FC0871D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B19C1-32D8-3F52-F4B2-.2928471F983}" mc:Ignorable="x14ac xr xr2 xr3">
  <dimension ref="A1:E8"/>
  <sheetViews>
    <sheetView topLeftCell="A1" showGridLines="0" workbookViewId="0">
      <selection activeCell="A1" sqref="A1"/>
    </sheetView>
  </sheetViews>
  <sheetFormatPr customHeight="1" defaultRowHeight="11.25"/>
  <cols>
    <col min="1" max="1" style="2937" width="10.57421875" customWidth="1"/>
    <col min="2" max="2" style="2937" width="8.7109375" customWidth="1"/>
    <col min="3" max="3" style="2937" width="18.140625" customWidth="1"/>
    <col min="4" max="4" style="2937" width="12.57421875" customWidth="1"/>
  </cols>
  <sheetData>
    <row customHeight="1" ht="11.25">
      <c r="A1" s="2671" t="s">
        <v>2242</v>
      </c>
      <c r="B1" s="2672" t="s">
        <v>2243</v>
      </c>
      <c r="C1" s="2673" t="s">
        <v>2244</v>
      </c>
      <c r="D1" s="2674"/>
      <c r="E1" s="892" t="s">
        <v>2245</v>
      </c>
    </row>
    <row customHeight="1" ht="11.25">
      <c r="A2" s="2675"/>
      <c r="B2" s="821" t="s">
        <v>26</v>
      </c>
      <c r="C2" s="809"/>
      <c r="D2" s="820"/>
      <c r="E2" s="892"/>
    </row>
    <row customHeight="1" ht="11.25">
      <c r="A3" s="2676"/>
      <c r="B3" s="2677" t="s">
        <v>33</v>
      </c>
      <c r="C3" s="809"/>
      <c r="D3" s="820"/>
      <c r="E3" s="892"/>
    </row>
    <row customHeight="1" ht="11.25">
      <c r="A4" s="2678"/>
      <c r="B4" s="822" t="s">
        <v>1671</v>
      </c>
      <c r="C4" s="809"/>
      <c r="D4" s="820"/>
      <c r="E4" s="892"/>
    </row>
    <row customHeight="1" ht="11.25">
      <c r="A5" s="2679"/>
      <c r="B5" s="822" t="s">
        <v>1665</v>
      </c>
      <c r="C5" s="2680" t="s">
        <v>2009</v>
      </c>
      <c r="D5" s="2681" t="s">
        <v>2246</v>
      </c>
      <c r="E5" s="892"/>
    </row>
    <row s="2910" customFormat="1" customHeight="1" ht="11.25">
      <c r="A6" s="2682"/>
      <c r="B6" s="822" t="s">
        <v>1675</v>
      </c>
      <c r="C6" s="809"/>
      <c r="D6" s="820"/>
      <c r="E6" s="892"/>
    </row>
    <row customHeight="1" ht="11.25">
      <c r="A7" s="2683"/>
      <c r="B7" s="822" t="s">
        <v>1683</v>
      </c>
      <c r="C7" s="809"/>
      <c r="D7" s="820"/>
      <c r="E7" s="892"/>
    </row>
    <row customHeight="1" ht="11.25">
      <c r="A8" s="812"/>
      <c r="B8" s="822" t="s">
        <v>1678</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620D6-0CBA-7404-60C4-1EDA6DD9FD8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9B000C-BC7B-7782-0087-CEE29CCC44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1FC28F-8F54-D734-4C59-13FD13AB45E3}" mc:Ignorable="x14ac xr xr2 xr3">
  <sheetPr>
    <tabColor rgb="FFFFCC99"/>
  </sheetPr>
  <dimension ref="A1:I274"/>
  <sheetViews>
    <sheetView topLeftCell="A1" showGridLines="0" workbookViewId="0">
      <selection activeCell="A1" sqref="A1"/>
    </sheetView>
  </sheetViews>
  <sheetFormatPr defaultColWidth="9.140625" customHeight="1" defaultRowHeight="11.25"/>
  <cols>
    <col min="1" max="2" style="2910" width="9.140625"/>
    <col min="3" max="3" style="2910" width="20.7109375" customWidth="1"/>
    <col min="4" max="4" style="2910" width="25.140625" customWidth="1"/>
    <col min="5" max="9" style="2910" width="9.140625"/>
  </cols>
  <sheetData>
    <row customHeight="1" ht="11.25">
      <c r="A1" s="124" t="s">
        <v>2247</v>
      </c>
      <c r="B1" s="124" t="s">
        <v>2248</v>
      </c>
      <c r="C1" s="124" t="s">
        <v>2249</v>
      </c>
      <c r="D1" s="124" t="s">
        <v>2250</v>
      </c>
      <c r="E1" s="124" t="s">
        <v>2251</v>
      </c>
      <c r="F1" s="124" t="s">
        <v>2252</v>
      </c>
      <c r="G1" s="124" t="s">
        <v>2253</v>
      </c>
      <c r="H1" s="124" t="s">
        <v>2254</v>
      </c>
      <c r="I1" s="124" t="s">
        <v>2255</v>
      </c>
    </row>
    <row customHeight="1" ht="11.25">
      <c r="A2" s="5303" t="s">
        <v>2256</v>
      </c>
      <c r="B2" s="5303" t="s">
        <v>16</v>
      </c>
      <c r="C2" s="5303" t="s">
        <v>2257</v>
      </c>
      <c r="D2" s="5303" t="s">
        <v>2258</v>
      </c>
      <c r="E2" s="5303" t="s">
        <v>2259</v>
      </c>
      <c r="F2" s="5303" t="s">
        <v>2260</v>
      </c>
      <c r="G2" s="5303" t="s">
        <v>28</v>
      </c>
      <c r="H2" s="5303" t="s">
        <v>28</v>
      </c>
      <c r="I2" s="5303" t="s">
        <v>811</v>
      </c>
    </row>
    <row customHeight="1" ht="11.25">
      <c r="A3" s="5303" t="s">
        <v>2256</v>
      </c>
      <c r="B3" s="5303" t="s">
        <v>16</v>
      </c>
      <c r="C3" s="5303" t="s">
        <v>2261</v>
      </c>
      <c r="D3" s="5303" t="s">
        <v>2262</v>
      </c>
      <c r="E3" s="5303" t="s">
        <v>2263</v>
      </c>
      <c r="F3" s="5303" t="s">
        <v>2264</v>
      </c>
      <c r="G3" s="5303" t="s">
        <v>28</v>
      </c>
      <c r="H3" s="5303" t="s">
        <v>28</v>
      </c>
      <c r="I3" s="5303" t="s">
        <v>811</v>
      </c>
    </row>
    <row customHeight="1" ht="11.25">
      <c r="A4" s="5303" t="s">
        <v>2256</v>
      </c>
      <c r="B4" s="5303" t="s">
        <v>16</v>
      </c>
      <c r="C4" s="5303" t="s">
        <v>2265</v>
      </c>
      <c r="D4" s="5303" t="s">
        <v>2266</v>
      </c>
      <c r="E4" s="5303" t="s">
        <v>2267</v>
      </c>
      <c r="F4" s="5303" t="s">
        <v>2268</v>
      </c>
      <c r="G4" s="5303" t="s">
        <v>28</v>
      </c>
      <c r="H4" s="5303" t="s">
        <v>28</v>
      </c>
      <c r="I4" s="5303" t="s">
        <v>811</v>
      </c>
    </row>
    <row customHeight="1" ht="11.25">
      <c r="A5" s="5303" t="s">
        <v>2256</v>
      </c>
      <c r="B5" s="5303" t="s">
        <v>16</v>
      </c>
      <c r="C5" s="5303" t="s">
        <v>2269</v>
      </c>
      <c r="D5" s="5303" t="s">
        <v>2270</v>
      </c>
      <c r="E5" s="5303" t="s">
        <v>2271</v>
      </c>
      <c r="F5" s="5303" t="s">
        <v>2268</v>
      </c>
      <c r="G5" s="5303" t="s">
        <v>28</v>
      </c>
      <c r="H5" s="5303" t="s">
        <v>28</v>
      </c>
      <c r="I5" s="5303" t="s">
        <v>811</v>
      </c>
    </row>
    <row customHeight="1" ht="11.25">
      <c r="A6" s="5303" t="s">
        <v>2256</v>
      </c>
      <c r="B6" s="5303" t="s">
        <v>16</v>
      </c>
      <c r="C6" s="5303" t="s">
        <v>2272</v>
      </c>
      <c r="D6" s="5303" t="s">
        <v>2273</v>
      </c>
      <c r="E6" s="5303" t="s">
        <v>2274</v>
      </c>
      <c r="F6" s="5303" t="s">
        <v>2275</v>
      </c>
      <c r="G6" s="5303" t="s">
        <v>28</v>
      </c>
      <c r="H6" s="5303" t="s">
        <v>28</v>
      </c>
      <c r="I6" s="5303" t="s">
        <v>811</v>
      </c>
    </row>
    <row customHeight="1" ht="11.25">
      <c r="A7" s="5303" t="s">
        <v>2256</v>
      </c>
      <c r="B7" s="5303" t="s">
        <v>16</v>
      </c>
      <c r="C7" s="5303" t="s">
        <v>2276</v>
      </c>
      <c r="D7" s="5303" t="s">
        <v>2277</v>
      </c>
      <c r="E7" s="5303" t="s">
        <v>2278</v>
      </c>
      <c r="F7" s="5303" t="s">
        <v>2279</v>
      </c>
      <c r="G7" s="5303" t="s">
        <v>28</v>
      </c>
      <c r="H7" s="5303" t="s">
        <v>28</v>
      </c>
      <c r="I7" s="5303" t="s">
        <v>811</v>
      </c>
    </row>
    <row customHeight="1" ht="11.25">
      <c r="A8" s="5303" t="s">
        <v>2256</v>
      </c>
      <c r="B8" s="5303" t="s">
        <v>16</v>
      </c>
      <c r="C8" s="5303" t="s">
        <v>2280</v>
      </c>
      <c r="D8" s="5303" t="s">
        <v>2281</v>
      </c>
      <c r="E8" s="5303" t="s">
        <v>2282</v>
      </c>
      <c r="F8" s="5303" t="s">
        <v>2283</v>
      </c>
      <c r="G8" s="5303" t="s">
        <v>28</v>
      </c>
      <c r="H8" s="5303" t="s">
        <v>28</v>
      </c>
      <c r="I8" s="5303" t="s">
        <v>811</v>
      </c>
    </row>
    <row customHeight="1" ht="11.25">
      <c r="A9" s="5303" t="s">
        <v>2256</v>
      </c>
      <c r="B9" s="5303" t="s">
        <v>16</v>
      </c>
      <c r="C9" s="5303" t="s">
        <v>2284</v>
      </c>
      <c r="D9" s="5303" t="s">
        <v>2285</v>
      </c>
      <c r="E9" s="5303" t="s">
        <v>2286</v>
      </c>
      <c r="F9" s="5303" t="s">
        <v>2260</v>
      </c>
      <c r="G9" s="5303" t="s">
        <v>28</v>
      </c>
      <c r="H9" s="5303" t="s">
        <v>28</v>
      </c>
      <c r="I9" s="5303" t="s">
        <v>811</v>
      </c>
    </row>
    <row customHeight="1" ht="11.25">
      <c r="A10" s="5303" t="s">
        <v>2256</v>
      </c>
      <c r="B10" s="5303" t="s">
        <v>16</v>
      </c>
      <c r="C10" s="5303" t="s">
        <v>2287</v>
      </c>
      <c r="D10" s="5303" t="s">
        <v>2288</v>
      </c>
      <c r="E10" s="5303" t="s">
        <v>2289</v>
      </c>
      <c r="F10" s="5303" t="s">
        <v>2290</v>
      </c>
      <c r="G10" s="5303" t="s">
        <v>28</v>
      </c>
      <c r="H10" s="5303" t="s">
        <v>28</v>
      </c>
      <c r="I10" s="5303" t="s">
        <v>811</v>
      </c>
    </row>
    <row customHeight="1" ht="11.25">
      <c r="A11" s="5303" t="s">
        <v>2256</v>
      </c>
      <c r="B11" s="5303" t="s">
        <v>16</v>
      </c>
      <c r="C11" s="5303" t="s">
        <v>2291</v>
      </c>
      <c r="D11" s="5303" t="s">
        <v>2292</v>
      </c>
      <c r="E11" s="5303" t="s">
        <v>2293</v>
      </c>
      <c r="F11" s="5303" t="s">
        <v>2260</v>
      </c>
      <c r="G11" s="5303" t="s">
        <v>28</v>
      </c>
      <c r="H11" s="5303" t="s">
        <v>28</v>
      </c>
      <c r="I11" s="5303" t="s">
        <v>811</v>
      </c>
    </row>
    <row customHeight="1" ht="11.25">
      <c r="A12" s="5303" t="s">
        <v>2256</v>
      </c>
      <c r="B12" s="5303" t="s">
        <v>16</v>
      </c>
      <c r="C12" s="5303" t="s">
        <v>2294</v>
      </c>
      <c r="D12" s="5303" t="s">
        <v>2295</v>
      </c>
      <c r="E12" s="5303" t="s">
        <v>2296</v>
      </c>
      <c r="F12" s="5303" t="s">
        <v>2297</v>
      </c>
      <c r="G12" s="5303" t="s">
        <v>28</v>
      </c>
      <c r="H12" s="5303" t="s">
        <v>28</v>
      </c>
      <c r="I12" s="5303" t="s">
        <v>811</v>
      </c>
    </row>
    <row customHeight="1" ht="11.25">
      <c r="A13" s="5303" t="s">
        <v>2256</v>
      </c>
      <c r="B13" s="5303" t="s">
        <v>16</v>
      </c>
      <c r="C13" s="5303" t="s">
        <v>2298</v>
      </c>
      <c r="D13" s="5303" t="s">
        <v>2299</v>
      </c>
      <c r="E13" s="5303" t="s">
        <v>2300</v>
      </c>
      <c r="F13" s="5303" t="s">
        <v>2297</v>
      </c>
      <c r="G13" s="5303" t="s">
        <v>28</v>
      </c>
      <c r="H13" s="5303" t="s">
        <v>28</v>
      </c>
      <c r="I13" s="5303" t="s">
        <v>811</v>
      </c>
    </row>
    <row customHeight="1" ht="11.25">
      <c r="A14" s="5303" t="s">
        <v>2256</v>
      </c>
      <c r="B14" s="5303" t="s">
        <v>16</v>
      </c>
      <c r="C14" s="5303" t="s">
        <v>2301</v>
      </c>
      <c r="D14" s="5303" t="s">
        <v>2302</v>
      </c>
      <c r="E14" s="5303" t="s">
        <v>2303</v>
      </c>
      <c r="F14" s="5303" t="s">
        <v>2304</v>
      </c>
      <c r="G14" s="5303" t="s">
        <v>28</v>
      </c>
      <c r="H14" s="5303" t="s">
        <v>28</v>
      </c>
      <c r="I14" s="5303" t="s">
        <v>811</v>
      </c>
    </row>
    <row customHeight="1" ht="11.25">
      <c r="A15" s="5303" t="s">
        <v>2256</v>
      </c>
      <c r="B15" s="5303" t="s">
        <v>16</v>
      </c>
      <c r="C15" s="5303" t="s">
        <v>2305</v>
      </c>
      <c r="D15" s="5303" t="s">
        <v>2306</v>
      </c>
      <c r="E15" s="5303" t="s">
        <v>2307</v>
      </c>
      <c r="F15" s="5303" t="s">
        <v>2279</v>
      </c>
      <c r="G15" s="5303" t="s">
        <v>28</v>
      </c>
      <c r="H15" s="5303" t="s">
        <v>28</v>
      </c>
      <c r="I15" s="5303" t="s">
        <v>811</v>
      </c>
    </row>
    <row customHeight="1" ht="11.25">
      <c r="A16" s="5303" t="s">
        <v>2256</v>
      </c>
      <c r="B16" s="5303" t="s">
        <v>16</v>
      </c>
      <c r="C16" s="5303" t="s">
        <v>2308</v>
      </c>
      <c r="D16" s="5303" t="s">
        <v>2306</v>
      </c>
      <c r="E16" s="5303" t="s">
        <v>2309</v>
      </c>
      <c r="F16" s="5303" t="s">
        <v>2310</v>
      </c>
      <c r="G16" s="5303" t="s">
        <v>28</v>
      </c>
      <c r="H16" s="5303" t="s">
        <v>28</v>
      </c>
      <c r="I16" s="5303" t="s">
        <v>811</v>
      </c>
    </row>
    <row customHeight="1" ht="11.25">
      <c r="A17" s="5303" t="s">
        <v>2256</v>
      </c>
      <c r="B17" s="5303" t="s">
        <v>16</v>
      </c>
      <c r="C17" s="5303" t="s">
        <v>2311</v>
      </c>
      <c r="D17" s="5303" t="s">
        <v>2312</v>
      </c>
      <c r="E17" s="5303" t="s">
        <v>2313</v>
      </c>
      <c r="F17" s="5303" t="s">
        <v>2314</v>
      </c>
      <c r="G17" s="5303" t="s">
        <v>28</v>
      </c>
      <c r="H17" s="5303" t="s">
        <v>28</v>
      </c>
      <c r="I17" s="5303" t="s">
        <v>811</v>
      </c>
    </row>
    <row customHeight="1" ht="11.25">
      <c r="A18" s="5303" t="s">
        <v>2256</v>
      </c>
      <c r="B18" s="5303" t="s">
        <v>16</v>
      </c>
      <c r="C18" s="5303" t="s">
        <v>2315</v>
      </c>
      <c r="D18" s="5303" t="s">
        <v>2316</v>
      </c>
      <c r="E18" s="5303" t="s">
        <v>2317</v>
      </c>
      <c r="F18" s="5303" t="s">
        <v>2260</v>
      </c>
      <c r="G18" s="5303" t="s">
        <v>28</v>
      </c>
      <c r="H18" s="5303" t="s">
        <v>28</v>
      </c>
      <c r="I18" s="5303" t="s">
        <v>811</v>
      </c>
    </row>
    <row customHeight="1" ht="11.25">
      <c r="A19" s="5303" t="s">
        <v>2256</v>
      </c>
      <c r="B19" s="5303" t="s">
        <v>16</v>
      </c>
      <c r="C19" s="5303" t="s">
        <v>2318</v>
      </c>
      <c r="D19" s="5303" t="s">
        <v>2319</v>
      </c>
      <c r="E19" s="5303" t="s">
        <v>2320</v>
      </c>
      <c r="F19" s="5303" t="s">
        <v>2321</v>
      </c>
      <c r="G19" s="5303" t="s">
        <v>2322</v>
      </c>
      <c r="H19" s="5303" t="s">
        <v>28</v>
      </c>
      <c r="I19" s="5303" t="s">
        <v>811</v>
      </c>
    </row>
    <row customHeight="1" ht="11.25">
      <c r="A20" s="5303" t="s">
        <v>2256</v>
      </c>
      <c r="B20" s="5303" t="s">
        <v>16</v>
      </c>
      <c r="C20" s="5303" t="s">
        <v>2323</v>
      </c>
      <c r="D20" s="5303" t="s">
        <v>2324</v>
      </c>
      <c r="E20" s="5303" t="s">
        <v>2325</v>
      </c>
      <c r="F20" s="5303" t="s">
        <v>2326</v>
      </c>
      <c r="G20" s="5303" t="s">
        <v>2327</v>
      </c>
      <c r="H20" s="5303" t="s">
        <v>28</v>
      </c>
      <c r="I20" s="5303" t="s">
        <v>811</v>
      </c>
    </row>
    <row customHeight="1" ht="11.25">
      <c r="A21" s="5303" t="s">
        <v>2256</v>
      </c>
      <c r="B21" s="5303" t="s">
        <v>16</v>
      </c>
      <c r="C21" s="5303" t="s">
        <v>2328</v>
      </c>
      <c r="D21" s="5303" t="s">
        <v>2329</v>
      </c>
      <c r="E21" s="5303" t="s">
        <v>2330</v>
      </c>
      <c r="F21" s="5303" t="s">
        <v>2283</v>
      </c>
      <c r="G21" s="5303" t="s">
        <v>2331</v>
      </c>
      <c r="H21" s="5303" t="s">
        <v>28</v>
      </c>
      <c r="I21" s="5303" t="s">
        <v>811</v>
      </c>
    </row>
    <row customHeight="1" ht="11.25">
      <c r="A22" s="5303" t="s">
        <v>2256</v>
      </c>
      <c r="B22" s="5303" t="s">
        <v>16</v>
      </c>
      <c r="C22" s="5303" t="s">
        <v>2332</v>
      </c>
      <c r="D22" s="5303" t="s">
        <v>2333</v>
      </c>
      <c r="E22" s="5303" t="s">
        <v>2334</v>
      </c>
      <c r="F22" s="5303" t="s">
        <v>2335</v>
      </c>
      <c r="G22" s="5303" t="s">
        <v>2336</v>
      </c>
      <c r="H22" s="5303" t="s">
        <v>28</v>
      </c>
      <c r="I22" s="5303" t="s">
        <v>811</v>
      </c>
    </row>
    <row customHeight="1" ht="11.25">
      <c r="A23" s="5303" t="s">
        <v>2256</v>
      </c>
      <c r="B23" s="5303" t="s">
        <v>16</v>
      </c>
      <c r="C23" s="5303" t="s">
        <v>2337</v>
      </c>
      <c r="D23" s="5303" t="s">
        <v>2338</v>
      </c>
      <c r="E23" s="5303" t="s">
        <v>2339</v>
      </c>
      <c r="F23" s="5303" t="s">
        <v>2340</v>
      </c>
      <c r="G23" s="5303" t="s">
        <v>28</v>
      </c>
      <c r="H23" s="5303" t="s">
        <v>28</v>
      </c>
      <c r="I23" s="5303" t="s">
        <v>811</v>
      </c>
    </row>
    <row customHeight="1" ht="11.25">
      <c r="A24" s="5303" t="s">
        <v>2256</v>
      </c>
      <c r="B24" s="5303" t="s">
        <v>16</v>
      </c>
      <c r="C24" s="5303" t="s">
        <v>2341</v>
      </c>
      <c r="D24" s="5303" t="s">
        <v>2342</v>
      </c>
      <c r="E24" s="5303" t="s">
        <v>2343</v>
      </c>
      <c r="F24" s="5303" t="s">
        <v>2268</v>
      </c>
      <c r="G24" s="5303" t="s">
        <v>2344</v>
      </c>
      <c r="H24" s="5303" t="s">
        <v>28</v>
      </c>
      <c r="I24" s="5303" t="s">
        <v>811</v>
      </c>
    </row>
    <row customHeight="1" ht="11.25">
      <c r="A25" s="5303" t="s">
        <v>2256</v>
      </c>
      <c r="B25" s="5303" t="s">
        <v>16</v>
      </c>
      <c r="C25" s="5303" t="s">
        <v>2345</v>
      </c>
      <c r="D25" s="5303" t="s">
        <v>2342</v>
      </c>
      <c r="E25" s="5303" t="s">
        <v>2346</v>
      </c>
      <c r="F25" s="5303" t="s">
        <v>2275</v>
      </c>
      <c r="G25" s="5303" t="s">
        <v>28</v>
      </c>
      <c r="H25" s="5303" t="s">
        <v>28</v>
      </c>
      <c r="I25" s="5303" t="s">
        <v>811</v>
      </c>
    </row>
    <row customHeight="1" ht="11.25">
      <c r="A26" s="5303" t="s">
        <v>2256</v>
      </c>
      <c r="B26" s="5303" t="s">
        <v>16</v>
      </c>
      <c r="C26" s="5303" t="s">
        <v>2347</v>
      </c>
      <c r="D26" s="5303" t="s">
        <v>2342</v>
      </c>
      <c r="E26" s="5303" t="s">
        <v>2348</v>
      </c>
      <c r="F26" s="5303" t="s">
        <v>2326</v>
      </c>
      <c r="G26" s="5303" t="s">
        <v>2349</v>
      </c>
      <c r="H26" s="5303" t="s">
        <v>28</v>
      </c>
      <c r="I26" s="5303" t="s">
        <v>811</v>
      </c>
    </row>
    <row customHeight="1" ht="11.25">
      <c r="A27" s="5303" t="s">
        <v>2256</v>
      </c>
      <c r="B27" s="5303" t="s">
        <v>16</v>
      </c>
      <c r="C27" s="5303" t="s">
        <v>2350</v>
      </c>
      <c r="D27" s="5303" t="s">
        <v>2351</v>
      </c>
      <c r="E27" s="5303" t="s">
        <v>2352</v>
      </c>
      <c r="F27" s="5303" t="s">
        <v>2326</v>
      </c>
      <c r="G27" s="5303" t="s">
        <v>2353</v>
      </c>
      <c r="H27" s="5303" t="s">
        <v>28</v>
      </c>
      <c r="I27" s="5303" t="s">
        <v>811</v>
      </c>
    </row>
    <row customHeight="1" ht="11.25">
      <c r="A28" s="5303" t="s">
        <v>2256</v>
      </c>
      <c r="B28" s="5303" t="s">
        <v>16</v>
      </c>
      <c r="C28" s="5303" t="s">
        <v>2354</v>
      </c>
      <c r="D28" s="5303" t="s">
        <v>2355</v>
      </c>
      <c r="E28" s="5303" t="s">
        <v>2356</v>
      </c>
      <c r="F28" s="5303" t="s">
        <v>2275</v>
      </c>
      <c r="G28" s="5303" t="s">
        <v>28</v>
      </c>
      <c r="H28" s="5303" t="s">
        <v>28</v>
      </c>
      <c r="I28" s="5303" t="s">
        <v>811</v>
      </c>
    </row>
    <row customHeight="1" ht="11.25">
      <c r="A29" s="5303" t="s">
        <v>2256</v>
      </c>
      <c r="B29" s="5303" t="s">
        <v>16</v>
      </c>
      <c r="C29" s="5303" t="s">
        <v>2357</v>
      </c>
      <c r="D29" s="5303" t="s">
        <v>2358</v>
      </c>
      <c r="E29" s="5303" t="s">
        <v>2359</v>
      </c>
      <c r="F29" s="5303" t="s">
        <v>2335</v>
      </c>
      <c r="G29" s="5303" t="s">
        <v>28</v>
      </c>
      <c r="H29" s="5303" t="s">
        <v>28</v>
      </c>
      <c r="I29" s="5303" t="s">
        <v>811</v>
      </c>
    </row>
    <row customHeight="1" ht="11.25">
      <c r="A30" s="5303" t="s">
        <v>2256</v>
      </c>
      <c r="B30" s="5303" t="s">
        <v>16</v>
      </c>
      <c r="C30" s="5303" t="s">
        <v>2360</v>
      </c>
      <c r="D30" s="5303" t="s">
        <v>2361</v>
      </c>
      <c r="E30" s="5303" t="s">
        <v>2362</v>
      </c>
      <c r="F30" s="5303" t="s">
        <v>2363</v>
      </c>
      <c r="G30" s="5303" t="s">
        <v>28</v>
      </c>
      <c r="H30" s="5303" t="s">
        <v>28</v>
      </c>
      <c r="I30" s="5303" t="s">
        <v>811</v>
      </c>
    </row>
    <row customHeight="1" ht="11.25">
      <c r="A31" s="5303" t="s">
        <v>2256</v>
      </c>
      <c r="B31" s="5303" t="s">
        <v>16</v>
      </c>
      <c r="C31" s="5303" t="s">
        <v>2364</v>
      </c>
      <c r="D31" s="5303" t="s">
        <v>2365</v>
      </c>
      <c r="E31" s="5303" t="s">
        <v>2366</v>
      </c>
      <c r="F31" s="5303" t="s">
        <v>2297</v>
      </c>
      <c r="G31" s="5303" t="s">
        <v>2367</v>
      </c>
      <c r="H31" s="5303" t="s">
        <v>28</v>
      </c>
      <c r="I31" s="5303" t="s">
        <v>811</v>
      </c>
    </row>
    <row customHeight="1" ht="11.25">
      <c r="A32" s="5303" t="s">
        <v>2256</v>
      </c>
      <c r="B32" s="5303" t="s">
        <v>16</v>
      </c>
      <c r="C32" s="5303" t="s">
        <v>2368</v>
      </c>
      <c r="D32" s="5303" t="s">
        <v>2369</v>
      </c>
      <c r="E32" s="5303" t="s">
        <v>2370</v>
      </c>
      <c r="F32" s="5303" t="s">
        <v>2335</v>
      </c>
      <c r="G32" s="5303" t="s">
        <v>2371</v>
      </c>
      <c r="H32" s="5303" t="s">
        <v>28</v>
      </c>
      <c r="I32" s="5303" t="s">
        <v>811</v>
      </c>
    </row>
    <row customHeight="1" ht="11.25">
      <c r="A33" s="5303" t="s">
        <v>2256</v>
      </c>
      <c r="B33" s="5303" t="s">
        <v>16</v>
      </c>
      <c r="C33" s="5303" t="s">
        <v>2372</v>
      </c>
      <c r="D33" s="5303" t="s">
        <v>2373</v>
      </c>
      <c r="E33" s="5303" t="s">
        <v>2374</v>
      </c>
      <c r="F33" s="5303" t="s">
        <v>2297</v>
      </c>
      <c r="G33" s="5303" t="s">
        <v>2375</v>
      </c>
      <c r="H33" s="5303" t="s">
        <v>28</v>
      </c>
      <c r="I33" s="5303" t="s">
        <v>811</v>
      </c>
    </row>
    <row customHeight="1" ht="11.25">
      <c r="A34" s="5303" t="s">
        <v>2256</v>
      </c>
      <c r="B34" s="5303" t="s">
        <v>16</v>
      </c>
      <c r="C34" s="5303" t="s">
        <v>2376</v>
      </c>
      <c r="D34" s="5303" t="s">
        <v>2377</v>
      </c>
      <c r="E34" s="5303" t="s">
        <v>2378</v>
      </c>
      <c r="F34" s="5303" t="s">
        <v>2283</v>
      </c>
      <c r="G34" s="5303" t="s">
        <v>2379</v>
      </c>
      <c r="H34" s="5303" t="s">
        <v>28</v>
      </c>
      <c r="I34" s="5303" t="s">
        <v>811</v>
      </c>
    </row>
    <row customHeight="1" ht="11.25">
      <c r="A35" s="5303" t="s">
        <v>2256</v>
      </c>
      <c r="B35" s="5303" t="s">
        <v>16</v>
      </c>
      <c r="C35" s="5303" t="s">
        <v>13</v>
      </c>
      <c r="D35" s="5303" t="s">
        <v>48</v>
      </c>
      <c r="E35" s="5303" t="s">
        <v>51</v>
      </c>
      <c r="F35" s="5303" t="s">
        <v>53</v>
      </c>
      <c r="G35" s="5303" t="s">
        <v>28</v>
      </c>
      <c r="H35" s="5303" t="s">
        <v>28</v>
      </c>
      <c r="I35" s="5303" t="s">
        <v>811</v>
      </c>
    </row>
    <row customHeight="1" ht="11.25">
      <c r="A36" s="5303" t="s">
        <v>2256</v>
      </c>
      <c r="B36" s="5303" t="s">
        <v>16</v>
      </c>
      <c r="C36" s="5303" t="s">
        <v>2380</v>
      </c>
      <c r="D36" s="5303" t="s">
        <v>2381</v>
      </c>
      <c r="E36" s="5303" t="s">
        <v>2382</v>
      </c>
      <c r="F36" s="5303" t="s">
        <v>2383</v>
      </c>
      <c r="G36" s="5303" t="s">
        <v>28</v>
      </c>
      <c r="H36" s="5303" t="s">
        <v>28</v>
      </c>
      <c r="I36" s="5303" t="s">
        <v>811</v>
      </c>
    </row>
    <row customHeight="1" ht="11.25">
      <c r="A37" s="5303" t="s">
        <v>2256</v>
      </c>
      <c r="B37" s="5303" t="s">
        <v>16</v>
      </c>
      <c r="C37" s="5303" t="s">
        <v>2384</v>
      </c>
      <c r="D37" s="5303" t="s">
        <v>2385</v>
      </c>
      <c r="E37" s="5303" t="s">
        <v>2386</v>
      </c>
      <c r="F37" s="5303" t="s">
        <v>2275</v>
      </c>
      <c r="G37" s="5303" t="s">
        <v>28</v>
      </c>
      <c r="H37" s="5303" t="s">
        <v>28</v>
      </c>
      <c r="I37" s="5303" t="s">
        <v>811</v>
      </c>
    </row>
    <row customHeight="1" ht="11.25">
      <c r="A38" s="5303" t="s">
        <v>2256</v>
      </c>
      <c r="B38" s="5303" t="s">
        <v>16</v>
      </c>
      <c r="C38" s="5303" t="s">
        <v>2387</v>
      </c>
      <c r="D38" s="5303" t="s">
        <v>2388</v>
      </c>
      <c r="E38" s="5303" t="s">
        <v>2389</v>
      </c>
      <c r="F38" s="5303" t="s">
        <v>2314</v>
      </c>
      <c r="G38" s="5303" t="s">
        <v>28</v>
      </c>
      <c r="H38" s="5303" t="s">
        <v>28</v>
      </c>
      <c r="I38" s="5303" t="s">
        <v>811</v>
      </c>
    </row>
    <row customHeight="1" ht="11.25">
      <c r="A39" s="5303" t="s">
        <v>2256</v>
      </c>
      <c r="B39" s="5303" t="s">
        <v>16</v>
      </c>
      <c r="C39" s="5303" t="s">
        <v>2390</v>
      </c>
      <c r="D39" s="5303" t="s">
        <v>2391</v>
      </c>
      <c r="E39" s="5303" t="s">
        <v>2289</v>
      </c>
      <c r="F39" s="5303" t="s">
        <v>2392</v>
      </c>
      <c r="G39" s="5303" t="s">
        <v>28</v>
      </c>
      <c r="H39" s="5303" t="s">
        <v>28</v>
      </c>
      <c r="I39" s="5303" t="s">
        <v>811</v>
      </c>
    </row>
    <row customHeight="1" ht="11.25">
      <c r="A40" s="5303" t="s">
        <v>2256</v>
      </c>
      <c r="B40" s="5303" t="s">
        <v>16</v>
      </c>
      <c r="C40" s="5303" t="s">
        <v>2393</v>
      </c>
      <c r="D40" s="5303" t="s">
        <v>2394</v>
      </c>
      <c r="E40" s="5303" t="s">
        <v>2395</v>
      </c>
      <c r="F40" s="5303" t="s">
        <v>2326</v>
      </c>
      <c r="G40" s="5303" t="s">
        <v>2396</v>
      </c>
      <c r="H40" s="5303" t="s">
        <v>28</v>
      </c>
      <c r="I40" s="5303" t="s">
        <v>811</v>
      </c>
    </row>
    <row customHeight="1" ht="11.25">
      <c r="A41" s="5303" t="s">
        <v>2256</v>
      </c>
      <c r="B41" s="5303" t="s">
        <v>16</v>
      </c>
      <c r="C41" s="5303" t="s">
        <v>2397</v>
      </c>
      <c r="D41" s="5303" t="s">
        <v>2398</v>
      </c>
      <c r="E41" s="5303" t="s">
        <v>2399</v>
      </c>
      <c r="F41" s="5303" t="s">
        <v>2400</v>
      </c>
      <c r="G41" s="5303" t="s">
        <v>2401</v>
      </c>
      <c r="H41" s="5303" t="s">
        <v>28</v>
      </c>
      <c r="I41" s="5303" t="s">
        <v>811</v>
      </c>
    </row>
    <row customHeight="1" ht="11.25">
      <c r="A42" s="5303" t="s">
        <v>2256</v>
      </c>
      <c r="B42" s="5303" t="s">
        <v>16</v>
      </c>
      <c r="C42" s="5303" t="s">
        <v>2402</v>
      </c>
      <c r="D42" s="5303" t="s">
        <v>2403</v>
      </c>
      <c r="E42" s="5303" t="s">
        <v>2404</v>
      </c>
      <c r="F42" s="5303" t="s">
        <v>2405</v>
      </c>
      <c r="G42" s="5303" t="s">
        <v>2406</v>
      </c>
      <c r="H42" s="5303" t="s">
        <v>28</v>
      </c>
      <c r="I42" s="5303" t="s">
        <v>811</v>
      </c>
    </row>
    <row customHeight="1" ht="11.25">
      <c r="A43" s="5303" t="s">
        <v>2256</v>
      </c>
      <c r="B43" s="5303" t="s">
        <v>16</v>
      </c>
      <c r="C43" s="5303" t="s">
        <v>2407</v>
      </c>
      <c r="D43" s="5303" t="s">
        <v>2408</v>
      </c>
      <c r="E43" s="5303" t="s">
        <v>2409</v>
      </c>
      <c r="F43" s="5303" t="s">
        <v>2260</v>
      </c>
      <c r="G43" s="5303" t="s">
        <v>28</v>
      </c>
      <c r="H43" s="5303" t="s">
        <v>28</v>
      </c>
      <c r="I43" s="5303" t="s">
        <v>811</v>
      </c>
    </row>
    <row customHeight="1" ht="11.25">
      <c r="A44" s="5303" t="s">
        <v>2256</v>
      </c>
      <c r="B44" s="5303" t="s">
        <v>16</v>
      </c>
      <c r="C44" s="5303" t="s">
        <v>2410</v>
      </c>
      <c r="D44" s="5303" t="s">
        <v>2408</v>
      </c>
      <c r="E44" s="5303" t="s">
        <v>2409</v>
      </c>
      <c r="F44" s="5303" t="s">
        <v>2411</v>
      </c>
      <c r="G44" s="5303" t="s">
        <v>28</v>
      </c>
      <c r="H44" s="5303" t="s">
        <v>28</v>
      </c>
      <c r="I44" s="5303" t="s">
        <v>811</v>
      </c>
    </row>
    <row customHeight="1" ht="11.25">
      <c r="A45" s="5303" t="s">
        <v>2256</v>
      </c>
      <c r="B45" s="5303" t="s">
        <v>16</v>
      </c>
      <c r="C45" s="5303" t="s">
        <v>2412</v>
      </c>
      <c r="D45" s="5303" t="s">
        <v>2413</v>
      </c>
      <c r="E45" s="5303" t="s">
        <v>2414</v>
      </c>
      <c r="F45" s="5303" t="s">
        <v>2297</v>
      </c>
      <c r="G45" s="5303" t="s">
        <v>28</v>
      </c>
      <c r="H45" s="5303" t="s">
        <v>28</v>
      </c>
      <c r="I45" s="5303" t="s">
        <v>811</v>
      </c>
    </row>
    <row customHeight="1" ht="11.25">
      <c r="A46" s="5303" t="s">
        <v>2256</v>
      </c>
      <c r="B46" s="5303" t="s">
        <v>16</v>
      </c>
      <c r="C46" s="5303" t="s">
        <v>2415</v>
      </c>
      <c r="D46" s="5303" t="s">
        <v>2416</v>
      </c>
      <c r="E46" s="5303" t="s">
        <v>2417</v>
      </c>
      <c r="F46" s="5303" t="s">
        <v>2405</v>
      </c>
      <c r="G46" s="5303" t="s">
        <v>2418</v>
      </c>
      <c r="H46" s="5303" t="s">
        <v>28</v>
      </c>
      <c r="I46" s="5303" t="s">
        <v>811</v>
      </c>
    </row>
    <row customHeight="1" ht="11.25">
      <c r="A47" s="5303" t="s">
        <v>2256</v>
      </c>
      <c r="B47" s="5303" t="s">
        <v>16</v>
      </c>
      <c r="C47" s="5303" t="s">
        <v>2419</v>
      </c>
      <c r="D47" s="5303" t="s">
        <v>2420</v>
      </c>
      <c r="E47" s="5303" t="s">
        <v>2421</v>
      </c>
      <c r="F47" s="5303" t="s">
        <v>2405</v>
      </c>
      <c r="G47" s="5303" t="s">
        <v>28</v>
      </c>
      <c r="H47" s="5303" t="s">
        <v>28</v>
      </c>
      <c r="I47" s="5303" t="s">
        <v>811</v>
      </c>
    </row>
    <row customHeight="1" ht="11.25">
      <c r="A48" s="5303" t="s">
        <v>2256</v>
      </c>
      <c r="B48" s="5303" t="s">
        <v>16</v>
      </c>
      <c r="C48" s="5303" t="s">
        <v>2422</v>
      </c>
      <c r="D48" s="5303" t="s">
        <v>2423</v>
      </c>
      <c r="E48" s="5303" t="s">
        <v>2424</v>
      </c>
      <c r="F48" s="5303" t="s">
        <v>2275</v>
      </c>
      <c r="G48" s="5303" t="s">
        <v>28</v>
      </c>
      <c r="H48" s="5303" t="s">
        <v>28</v>
      </c>
      <c r="I48" s="5303" t="s">
        <v>811</v>
      </c>
    </row>
    <row customHeight="1" ht="11.25">
      <c r="A49" s="5303" t="s">
        <v>2256</v>
      </c>
      <c r="B49" s="5303" t="s">
        <v>16</v>
      </c>
      <c r="C49" s="5303" t="s">
        <v>2425</v>
      </c>
      <c r="D49" s="5303" t="s">
        <v>2426</v>
      </c>
      <c r="E49" s="5303" t="s">
        <v>2427</v>
      </c>
      <c r="F49" s="5303" t="s">
        <v>2260</v>
      </c>
      <c r="G49" s="5303" t="s">
        <v>28</v>
      </c>
      <c r="H49" s="5303" t="s">
        <v>28</v>
      </c>
      <c r="I49" s="5303" t="s">
        <v>811</v>
      </c>
    </row>
    <row customHeight="1" ht="11.25">
      <c r="A50" s="5303" t="s">
        <v>2256</v>
      </c>
      <c r="B50" s="5303" t="s">
        <v>16</v>
      </c>
      <c r="C50" s="5303" t="s">
        <v>2428</v>
      </c>
      <c r="D50" s="5303" t="s">
        <v>2429</v>
      </c>
      <c r="E50" s="5303" t="s">
        <v>2430</v>
      </c>
      <c r="F50" s="5303" t="s">
        <v>2400</v>
      </c>
      <c r="G50" s="5303" t="s">
        <v>28</v>
      </c>
      <c r="H50" s="5303" t="s">
        <v>28</v>
      </c>
      <c r="I50" s="5303" t="s">
        <v>811</v>
      </c>
    </row>
    <row customHeight="1" ht="11.25">
      <c r="A51" s="5303" t="s">
        <v>2256</v>
      </c>
      <c r="B51" s="5303" t="s">
        <v>16</v>
      </c>
      <c r="C51" s="5303" t="s">
        <v>2431</v>
      </c>
      <c r="D51" s="5303" t="s">
        <v>2432</v>
      </c>
      <c r="E51" s="5303" t="s">
        <v>2433</v>
      </c>
      <c r="F51" s="5303" t="s">
        <v>2335</v>
      </c>
      <c r="G51" s="5303" t="s">
        <v>28</v>
      </c>
      <c r="H51" s="5303" t="s">
        <v>28</v>
      </c>
      <c r="I51" s="5303" t="s">
        <v>811</v>
      </c>
    </row>
    <row customHeight="1" ht="11.25">
      <c r="A52" s="5303" t="s">
        <v>2256</v>
      </c>
      <c r="B52" s="5303" t="s">
        <v>16</v>
      </c>
      <c r="C52" s="5303" t="s">
        <v>2434</v>
      </c>
      <c r="D52" s="5303" t="s">
        <v>2435</v>
      </c>
      <c r="E52" s="5303" t="s">
        <v>2436</v>
      </c>
      <c r="F52" s="5303" t="s">
        <v>2260</v>
      </c>
      <c r="G52" s="5303" t="s">
        <v>28</v>
      </c>
      <c r="H52" s="5303" t="s">
        <v>28</v>
      </c>
      <c r="I52" s="5303" t="s">
        <v>811</v>
      </c>
    </row>
    <row customHeight="1" ht="11.25">
      <c r="A53" s="5303" t="s">
        <v>2256</v>
      </c>
      <c r="B53" s="5303" t="s">
        <v>16</v>
      </c>
      <c r="C53" s="5303" t="s">
        <v>2437</v>
      </c>
      <c r="D53" s="5303" t="s">
        <v>2438</v>
      </c>
      <c r="E53" s="5303" t="s">
        <v>2439</v>
      </c>
      <c r="F53" s="5303" t="s">
        <v>2310</v>
      </c>
      <c r="G53" s="5303" t="s">
        <v>2440</v>
      </c>
      <c r="H53" s="5303" t="s">
        <v>28</v>
      </c>
      <c r="I53" s="5303" t="s">
        <v>811</v>
      </c>
    </row>
    <row customHeight="1" ht="11.25">
      <c r="A54" s="5303" t="s">
        <v>2256</v>
      </c>
      <c r="B54" s="5303" t="s">
        <v>16</v>
      </c>
      <c r="C54" s="5303" t="s">
        <v>2441</v>
      </c>
      <c r="D54" s="5303" t="s">
        <v>2442</v>
      </c>
      <c r="E54" s="5303" t="s">
        <v>2443</v>
      </c>
      <c r="F54" s="5303" t="s">
        <v>2310</v>
      </c>
      <c r="G54" s="5303" t="s">
        <v>28</v>
      </c>
      <c r="H54" s="5303" t="s">
        <v>28</v>
      </c>
      <c r="I54" s="5303" t="s">
        <v>811</v>
      </c>
    </row>
    <row customHeight="1" ht="11.25">
      <c r="A55" s="5303" t="s">
        <v>2256</v>
      </c>
      <c r="B55" s="5303" t="s">
        <v>16</v>
      </c>
      <c r="C55" s="5303" t="s">
        <v>2444</v>
      </c>
      <c r="D55" s="5303" t="s">
        <v>2445</v>
      </c>
      <c r="E55" s="5303" t="s">
        <v>2446</v>
      </c>
      <c r="F55" s="5303" t="s">
        <v>2447</v>
      </c>
      <c r="G55" s="5303" t="s">
        <v>28</v>
      </c>
      <c r="H55" s="5303" t="s">
        <v>28</v>
      </c>
      <c r="I55" s="5303" t="s">
        <v>811</v>
      </c>
    </row>
    <row customHeight="1" ht="11.25">
      <c r="A56" s="5303" t="s">
        <v>2256</v>
      </c>
      <c r="B56" s="5303" t="s">
        <v>16</v>
      </c>
      <c r="C56" s="5303" t="s">
        <v>2448</v>
      </c>
      <c r="D56" s="5303" t="s">
        <v>2449</v>
      </c>
      <c r="E56" s="5303" t="s">
        <v>2450</v>
      </c>
      <c r="F56" s="5303" t="s">
        <v>2275</v>
      </c>
      <c r="G56" s="5303" t="s">
        <v>28</v>
      </c>
      <c r="H56" s="5303" t="s">
        <v>28</v>
      </c>
      <c r="I56" s="5303" t="s">
        <v>811</v>
      </c>
    </row>
    <row customHeight="1" ht="11.25">
      <c r="A57" s="5303" t="s">
        <v>2256</v>
      </c>
      <c r="B57" s="5303" t="s">
        <v>16</v>
      </c>
      <c r="C57" s="5303" t="s">
        <v>2451</v>
      </c>
      <c r="D57" s="5303" t="s">
        <v>2452</v>
      </c>
      <c r="E57" s="5303" t="s">
        <v>2453</v>
      </c>
      <c r="F57" s="5303" t="s">
        <v>2260</v>
      </c>
      <c r="G57" s="5303" t="s">
        <v>28</v>
      </c>
      <c r="H57" s="5303" t="s">
        <v>28</v>
      </c>
      <c r="I57" s="5303" t="s">
        <v>811</v>
      </c>
    </row>
    <row customHeight="1" ht="11.25">
      <c r="A58" s="5303" t="s">
        <v>2256</v>
      </c>
      <c r="B58" s="5303" t="s">
        <v>16</v>
      </c>
      <c r="C58" s="5303" t="s">
        <v>2454</v>
      </c>
      <c r="D58" s="5303" t="s">
        <v>2455</v>
      </c>
      <c r="E58" s="5303" t="s">
        <v>2456</v>
      </c>
      <c r="F58" s="5303" t="s">
        <v>2260</v>
      </c>
      <c r="G58" s="5303" t="s">
        <v>2457</v>
      </c>
      <c r="H58" s="5303" t="s">
        <v>28</v>
      </c>
      <c r="I58" s="5303" t="s">
        <v>811</v>
      </c>
    </row>
    <row customHeight="1" ht="11.25">
      <c r="A59" s="5303" t="s">
        <v>2256</v>
      </c>
      <c r="B59" s="5303" t="s">
        <v>16</v>
      </c>
      <c r="C59" s="5303" t="s">
        <v>2458</v>
      </c>
      <c r="D59" s="5303" t="s">
        <v>2459</v>
      </c>
      <c r="E59" s="5303" t="s">
        <v>2460</v>
      </c>
      <c r="F59" s="5303" t="s">
        <v>2268</v>
      </c>
      <c r="G59" s="5303" t="s">
        <v>28</v>
      </c>
      <c r="H59" s="5303" t="s">
        <v>28</v>
      </c>
      <c r="I59" s="5303" t="s">
        <v>811</v>
      </c>
    </row>
    <row customHeight="1" ht="11.25">
      <c r="A60" s="5303" t="s">
        <v>2256</v>
      </c>
      <c r="B60" s="5303" t="s">
        <v>16</v>
      </c>
      <c r="C60" s="5303" t="s">
        <v>2461</v>
      </c>
      <c r="D60" s="5303" t="s">
        <v>2462</v>
      </c>
      <c r="E60" s="5303" t="s">
        <v>2463</v>
      </c>
      <c r="F60" s="5303" t="s">
        <v>2268</v>
      </c>
      <c r="G60" s="5303" t="s">
        <v>28</v>
      </c>
      <c r="H60" s="5303" t="s">
        <v>28</v>
      </c>
      <c r="I60" s="5303" t="s">
        <v>811</v>
      </c>
    </row>
    <row customHeight="1" ht="11.25">
      <c r="A61" s="5303" t="s">
        <v>2256</v>
      </c>
      <c r="B61" s="5303" t="s">
        <v>16</v>
      </c>
      <c r="C61" s="5303" t="s">
        <v>2464</v>
      </c>
      <c r="D61" s="5303" t="s">
        <v>2465</v>
      </c>
      <c r="E61" s="5303" t="s">
        <v>2466</v>
      </c>
      <c r="F61" s="5303" t="s">
        <v>2260</v>
      </c>
      <c r="G61" s="5303" t="s">
        <v>2467</v>
      </c>
      <c r="H61" s="5303" t="s">
        <v>28</v>
      </c>
      <c r="I61" s="5303" t="s">
        <v>811</v>
      </c>
    </row>
    <row customHeight="1" ht="11.25">
      <c r="A62" s="5303" t="s">
        <v>2256</v>
      </c>
      <c r="B62" s="5303" t="s">
        <v>16</v>
      </c>
      <c r="C62" s="5303" t="s">
        <v>2468</v>
      </c>
      <c r="D62" s="5303" t="s">
        <v>2469</v>
      </c>
      <c r="E62" s="5303" t="s">
        <v>2470</v>
      </c>
      <c r="F62" s="5303" t="s">
        <v>2326</v>
      </c>
      <c r="G62" s="5303" t="s">
        <v>28</v>
      </c>
      <c r="H62" s="5303" t="s">
        <v>28</v>
      </c>
      <c r="I62" s="5303" t="s">
        <v>811</v>
      </c>
    </row>
    <row customHeight="1" ht="11.25">
      <c r="A63" s="5303" t="s">
        <v>2256</v>
      </c>
      <c r="B63" s="5303" t="s">
        <v>16</v>
      </c>
      <c r="C63" s="5303" t="s">
        <v>2471</v>
      </c>
      <c r="D63" s="5303" t="s">
        <v>2472</v>
      </c>
      <c r="E63" s="5303" t="s">
        <v>2473</v>
      </c>
      <c r="F63" s="5303" t="s">
        <v>2268</v>
      </c>
      <c r="G63" s="5303" t="s">
        <v>28</v>
      </c>
      <c r="H63" s="5303" t="s">
        <v>28</v>
      </c>
      <c r="I63" s="5303" t="s">
        <v>811</v>
      </c>
    </row>
    <row customHeight="1" ht="11.25">
      <c r="A64" s="5303" t="s">
        <v>2256</v>
      </c>
      <c r="B64" s="5303" t="s">
        <v>16</v>
      </c>
      <c r="C64" s="5303" t="s">
        <v>2474</v>
      </c>
      <c r="D64" s="5303" t="s">
        <v>2475</v>
      </c>
      <c r="E64" s="5303" t="s">
        <v>2476</v>
      </c>
      <c r="F64" s="5303" t="s">
        <v>2363</v>
      </c>
      <c r="G64" s="5303" t="s">
        <v>28</v>
      </c>
      <c r="H64" s="5303" t="s">
        <v>28</v>
      </c>
      <c r="I64" s="5303" t="s">
        <v>811</v>
      </c>
    </row>
    <row customHeight="1" ht="11.25">
      <c r="A65" s="5303" t="s">
        <v>2256</v>
      </c>
      <c r="B65" s="5303" t="s">
        <v>16</v>
      </c>
      <c r="C65" s="5303" t="s">
        <v>2477</v>
      </c>
      <c r="D65" s="5303" t="s">
        <v>2478</v>
      </c>
      <c r="E65" s="5303" t="s">
        <v>2479</v>
      </c>
      <c r="F65" s="5303" t="s">
        <v>2340</v>
      </c>
      <c r="G65" s="5303" t="s">
        <v>2480</v>
      </c>
      <c r="H65" s="5303" t="s">
        <v>28</v>
      </c>
      <c r="I65" s="5303" t="s">
        <v>811</v>
      </c>
    </row>
    <row customHeight="1" ht="11.25">
      <c r="A66" s="5303" t="s">
        <v>2256</v>
      </c>
      <c r="B66" s="5303" t="s">
        <v>16</v>
      </c>
      <c r="C66" s="5303" t="s">
        <v>2481</v>
      </c>
      <c r="D66" s="5303" t="s">
        <v>2482</v>
      </c>
      <c r="E66" s="5303" t="s">
        <v>2483</v>
      </c>
      <c r="F66" s="5303" t="s">
        <v>2260</v>
      </c>
      <c r="G66" s="5303" t="s">
        <v>28</v>
      </c>
      <c r="H66" s="5303" t="s">
        <v>28</v>
      </c>
      <c r="I66" s="5303" t="s">
        <v>811</v>
      </c>
    </row>
    <row customHeight="1" ht="11.25">
      <c r="A67" s="5303" t="s">
        <v>2256</v>
      </c>
      <c r="B67" s="5303" t="s">
        <v>16</v>
      </c>
      <c r="C67" s="5303" t="s">
        <v>2484</v>
      </c>
      <c r="D67" s="5303" t="s">
        <v>2485</v>
      </c>
      <c r="E67" s="5303" t="s">
        <v>2486</v>
      </c>
      <c r="F67" s="5303" t="s">
        <v>2314</v>
      </c>
      <c r="G67" s="5303" t="s">
        <v>28</v>
      </c>
      <c r="H67" s="5303" t="s">
        <v>28</v>
      </c>
      <c r="I67" s="5303" t="s">
        <v>811</v>
      </c>
    </row>
    <row customHeight="1" ht="11.25">
      <c r="A68" s="5303" t="s">
        <v>2256</v>
      </c>
      <c r="B68" s="5303" t="s">
        <v>16</v>
      </c>
      <c r="C68" s="5303" t="s">
        <v>2487</v>
      </c>
      <c r="D68" s="5303" t="s">
        <v>2488</v>
      </c>
      <c r="E68" s="5303" t="s">
        <v>2489</v>
      </c>
      <c r="F68" s="5303" t="s">
        <v>2260</v>
      </c>
      <c r="G68" s="5303" t="s">
        <v>2490</v>
      </c>
      <c r="H68" s="5303" t="s">
        <v>28</v>
      </c>
      <c r="I68" s="5303" t="s">
        <v>811</v>
      </c>
    </row>
    <row customHeight="1" ht="11.25">
      <c r="A69" s="5303" t="s">
        <v>2256</v>
      </c>
      <c r="B69" s="5303" t="s">
        <v>16</v>
      </c>
      <c r="C69" s="5303" t="s">
        <v>2491</v>
      </c>
      <c r="D69" s="5303" t="s">
        <v>2492</v>
      </c>
      <c r="E69" s="5303" t="s">
        <v>2493</v>
      </c>
      <c r="F69" s="5303" t="s">
        <v>2494</v>
      </c>
      <c r="G69" s="5303" t="s">
        <v>28</v>
      </c>
      <c r="H69" s="5303" t="s">
        <v>28</v>
      </c>
      <c r="I69" s="5303" t="s">
        <v>811</v>
      </c>
    </row>
    <row customHeight="1" ht="11.25">
      <c r="A70" s="5303" t="s">
        <v>2256</v>
      </c>
      <c r="B70" s="5303" t="s">
        <v>16</v>
      </c>
      <c r="C70" s="5303" t="s">
        <v>2495</v>
      </c>
      <c r="D70" s="5303" t="s">
        <v>2496</v>
      </c>
      <c r="E70" s="5303" t="s">
        <v>2493</v>
      </c>
      <c r="F70" s="5303" t="s">
        <v>2497</v>
      </c>
      <c r="G70" s="5303" t="s">
        <v>28</v>
      </c>
      <c r="H70" s="5303" t="s">
        <v>28</v>
      </c>
      <c r="I70" s="5303" t="s">
        <v>811</v>
      </c>
    </row>
    <row customHeight="1" ht="11.25">
      <c r="A71" s="5303" t="s">
        <v>2256</v>
      </c>
      <c r="B71" s="5303" t="s">
        <v>16</v>
      </c>
      <c r="C71" s="5303" t="s">
        <v>2498</v>
      </c>
      <c r="D71" s="5303" t="s">
        <v>2499</v>
      </c>
      <c r="E71" s="5303" t="s">
        <v>2500</v>
      </c>
      <c r="F71" s="5303" t="s">
        <v>2326</v>
      </c>
      <c r="G71" s="5303" t="s">
        <v>28</v>
      </c>
      <c r="H71" s="5303" t="s">
        <v>28</v>
      </c>
      <c r="I71" s="5303" t="s">
        <v>811</v>
      </c>
    </row>
    <row customHeight="1" ht="11.25">
      <c r="A72" s="5303" t="s">
        <v>2256</v>
      </c>
      <c r="B72" s="5303" t="s">
        <v>16</v>
      </c>
      <c r="C72" s="5303" t="s">
        <v>2501</v>
      </c>
      <c r="D72" s="5303" t="s">
        <v>2502</v>
      </c>
      <c r="E72" s="5303" t="s">
        <v>2503</v>
      </c>
      <c r="F72" s="5303" t="s">
        <v>2260</v>
      </c>
      <c r="G72" s="5303" t="s">
        <v>2504</v>
      </c>
      <c r="H72" s="5303" t="s">
        <v>28</v>
      </c>
      <c r="I72" s="5303" t="s">
        <v>811</v>
      </c>
    </row>
    <row customHeight="1" ht="11.25">
      <c r="A73" s="5303" t="s">
        <v>2256</v>
      </c>
      <c r="B73" s="5303" t="s">
        <v>16</v>
      </c>
      <c r="C73" s="5303" t="s">
        <v>2505</v>
      </c>
      <c r="D73" s="5303" t="s">
        <v>2506</v>
      </c>
      <c r="E73" s="5303" t="s">
        <v>2507</v>
      </c>
      <c r="F73" s="5303" t="s">
        <v>2405</v>
      </c>
      <c r="G73" s="5303" t="s">
        <v>28</v>
      </c>
      <c r="H73" s="5303" t="s">
        <v>28</v>
      </c>
      <c r="I73" s="5303" t="s">
        <v>811</v>
      </c>
    </row>
    <row customHeight="1" ht="11.25">
      <c r="A74" s="5303" t="s">
        <v>2256</v>
      </c>
      <c r="B74" s="5303" t="s">
        <v>16</v>
      </c>
      <c r="C74" s="5303" t="s">
        <v>2508</v>
      </c>
      <c r="D74" s="5303" t="s">
        <v>2509</v>
      </c>
      <c r="E74" s="5303" t="s">
        <v>2510</v>
      </c>
      <c r="F74" s="5303" t="s">
        <v>2363</v>
      </c>
      <c r="G74" s="5303" t="s">
        <v>2511</v>
      </c>
      <c r="H74" s="5303" t="s">
        <v>28</v>
      </c>
      <c r="I74" s="5303" t="s">
        <v>811</v>
      </c>
    </row>
    <row customHeight="1" ht="11.25">
      <c r="A75" s="5303" t="s">
        <v>2256</v>
      </c>
      <c r="B75" s="5303" t="s">
        <v>16</v>
      </c>
      <c r="C75" s="5303" t="s">
        <v>2512</v>
      </c>
      <c r="D75" s="5303" t="s">
        <v>2513</v>
      </c>
      <c r="E75" s="5303" t="s">
        <v>2514</v>
      </c>
      <c r="F75" s="5303" t="s">
        <v>2363</v>
      </c>
      <c r="G75" s="5303" t="s">
        <v>2515</v>
      </c>
      <c r="H75" s="5303" t="s">
        <v>28</v>
      </c>
      <c r="I75" s="5303" t="s">
        <v>811</v>
      </c>
    </row>
    <row customHeight="1" ht="11.25">
      <c r="A76" s="5303" t="s">
        <v>2256</v>
      </c>
      <c r="B76" s="5303" t="s">
        <v>16</v>
      </c>
      <c r="C76" s="5303" t="s">
        <v>2516</v>
      </c>
      <c r="D76" s="5303" t="s">
        <v>2517</v>
      </c>
      <c r="E76" s="5303" t="s">
        <v>2518</v>
      </c>
      <c r="F76" s="5303" t="s">
        <v>2314</v>
      </c>
      <c r="G76" s="5303" t="s">
        <v>2519</v>
      </c>
      <c r="H76" s="5303" t="s">
        <v>28</v>
      </c>
      <c r="I76" s="5303" t="s">
        <v>811</v>
      </c>
    </row>
    <row customHeight="1" ht="11.25">
      <c r="A77" s="5303" t="s">
        <v>2256</v>
      </c>
      <c r="B77" s="5303" t="s">
        <v>16</v>
      </c>
      <c r="C77" s="5303" t="s">
        <v>2520</v>
      </c>
      <c r="D77" s="5303" t="s">
        <v>2521</v>
      </c>
      <c r="E77" s="5303" t="s">
        <v>2522</v>
      </c>
      <c r="F77" s="5303" t="s">
        <v>2260</v>
      </c>
      <c r="G77" s="5303" t="s">
        <v>28</v>
      </c>
      <c r="H77" s="5303" t="s">
        <v>28</v>
      </c>
      <c r="I77" s="5303" t="s">
        <v>811</v>
      </c>
    </row>
    <row customHeight="1" ht="11.25">
      <c r="A78" s="5303" t="s">
        <v>2256</v>
      </c>
      <c r="B78" s="5303" t="s">
        <v>16</v>
      </c>
      <c r="C78" s="5303" t="s">
        <v>2523</v>
      </c>
      <c r="D78" s="5303" t="s">
        <v>2524</v>
      </c>
      <c r="E78" s="5303" t="s">
        <v>2525</v>
      </c>
      <c r="F78" s="5303" t="s">
        <v>2326</v>
      </c>
      <c r="G78" s="5303" t="s">
        <v>28</v>
      </c>
      <c r="H78" s="5303" t="s">
        <v>28</v>
      </c>
      <c r="I78" s="5303" t="s">
        <v>811</v>
      </c>
    </row>
    <row customHeight="1" ht="11.25">
      <c r="A79" s="5303" t="s">
        <v>2256</v>
      </c>
      <c r="B79" s="5303" t="s">
        <v>16</v>
      </c>
      <c r="C79" s="5303" t="s">
        <v>2526</v>
      </c>
      <c r="D79" s="5303" t="s">
        <v>2527</v>
      </c>
      <c r="E79" s="5303" t="s">
        <v>2528</v>
      </c>
      <c r="F79" s="5303" t="s">
        <v>2260</v>
      </c>
      <c r="G79" s="5303" t="s">
        <v>28</v>
      </c>
      <c r="H79" s="5303" t="s">
        <v>28</v>
      </c>
      <c r="I79" s="5303" t="s">
        <v>811</v>
      </c>
    </row>
    <row customHeight="1" ht="11.25">
      <c r="A80" s="5303" t="s">
        <v>2256</v>
      </c>
      <c r="B80" s="5303" t="s">
        <v>16</v>
      </c>
      <c r="C80" s="5303" t="s">
        <v>28</v>
      </c>
      <c r="D80" s="5303" t="s">
        <v>2529</v>
      </c>
      <c r="E80" s="5303" t="s">
        <v>2530</v>
      </c>
      <c r="F80" s="5303" t="s">
        <v>2260</v>
      </c>
      <c r="G80" s="5303" t="s">
        <v>28</v>
      </c>
      <c r="H80" s="5303" t="s">
        <v>28</v>
      </c>
      <c r="I80" s="5303" t="s">
        <v>811</v>
      </c>
    </row>
    <row customHeight="1" ht="11.25">
      <c r="A81" s="5303" t="s">
        <v>2256</v>
      </c>
      <c r="B81" s="5303" t="s">
        <v>16</v>
      </c>
      <c r="C81" s="5303" t="s">
        <v>2531</v>
      </c>
      <c r="D81" s="5303" t="s">
        <v>2532</v>
      </c>
      <c r="E81" s="5303" t="s">
        <v>2533</v>
      </c>
      <c r="F81" s="5303" t="s">
        <v>2335</v>
      </c>
      <c r="G81" s="5303" t="s">
        <v>28</v>
      </c>
      <c r="H81" s="5303" t="s">
        <v>28</v>
      </c>
      <c r="I81" s="5303" t="s">
        <v>811</v>
      </c>
    </row>
    <row customHeight="1" ht="11.25">
      <c r="A82" s="5303" t="s">
        <v>2256</v>
      </c>
      <c r="B82" s="5303" t="s">
        <v>16</v>
      </c>
      <c r="C82" s="5303" t="s">
        <v>2534</v>
      </c>
      <c r="D82" s="5303" t="s">
        <v>2535</v>
      </c>
      <c r="E82" s="5303" t="s">
        <v>2536</v>
      </c>
      <c r="F82" s="5303" t="s">
        <v>2537</v>
      </c>
      <c r="G82" s="5303" t="s">
        <v>28</v>
      </c>
      <c r="H82" s="5303" t="s">
        <v>28</v>
      </c>
      <c r="I82" s="5303" t="s">
        <v>811</v>
      </c>
    </row>
    <row customHeight="1" ht="11.25">
      <c r="A83" s="5303" t="s">
        <v>2256</v>
      </c>
      <c r="B83" s="5303" t="s">
        <v>16</v>
      </c>
      <c r="C83" s="5303" t="s">
        <v>2538</v>
      </c>
      <c r="D83" s="5303" t="s">
        <v>2539</v>
      </c>
      <c r="E83" s="5303" t="s">
        <v>2536</v>
      </c>
      <c r="F83" s="5303" t="s">
        <v>2540</v>
      </c>
      <c r="G83" s="5303" t="s">
        <v>2541</v>
      </c>
      <c r="H83" s="5303" t="s">
        <v>28</v>
      </c>
      <c r="I83" s="5303" t="s">
        <v>811</v>
      </c>
    </row>
    <row customHeight="1" ht="11.25">
      <c r="A84" s="5303" t="s">
        <v>2256</v>
      </c>
      <c r="B84" s="5303" t="s">
        <v>16</v>
      </c>
      <c r="C84" s="5303" t="s">
        <v>2542</v>
      </c>
      <c r="D84" s="5303" t="s">
        <v>2543</v>
      </c>
      <c r="E84" s="5303" t="s">
        <v>2544</v>
      </c>
      <c r="F84" s="5303" t="s">
        <v>2545</v>
      </c>
      <c r="G84" s="5303" t="s">
        <v>28</v>
      </c>
      <c r="H84" s="5303" t="s">
        <v>28</v>
      </c>
      <c r="I84" s="5303" t="s">
        <v>811</v>
      </c>
    </row>
    <row customHeight="1" ht="11.25">
      <c r="A85" s="5303" t="s">
        <v>2256</v>
      </c>
      <c r="B85" s="5303" t="s">
        <v>16</v>
      </c>
      <c r="C85" s="5303" t="s">
        <v>2257</v>
      </c>
      <c r="D85" s="5303" t="s">
        <v>2258</v>
      </c>
      <c r="E85" s="5303" t="s">
        <v>2259</v>
      </c>
      <c r="F85" s="5303" t="s">
        <v>2260</v>
      </c>
      <c r="G85" s="5303" t="s">
        <v>28</v>
      </c>
      <c r="H85" s="5303" t="s">
        <v>28</v>
      </c>
      <c r="I85" s="5303" t="s">
        <v>897</v>
      </c>
    </row>
    <row customHeight="1" ht="11.25">
      <c r="A86" s="5303" t="s">
        <v>2256</v>
      </c>
      <c r="B86" s="5303" t="s">
        <v>16</v>
      </c>
      <c r="C86" s="5303" t="s">
        <v>2261</v>
      </c>
      <c r="D86" s="5303" t="s">
        <v>2262</v>
      </c>
      <c r="E86" s="5303" t="s">
        <v>2263</v>
      </c>
      <c r="F86" s="5303" t="s">
        <v>2264</v>
      </c>
      <c r="G86" s="5303" t="s">
        <v>28</v>
      </c>
      <c r="H86" s="5303" t="s">
        <v>28</v>
      </c>
      <c r="I86" s="5303" t="s">
        <v>897</v>
      </c>
    </row>
    <row customHeight="1" ht="11.25">
      <c r="A87" s="5303" t="s">
        <v>2256</v>
      </c>
      <c r="B87" s="5303" t="s">
        <v>16</v>
      </c>
      <c r="C87" s="5303" t="s">
        <v>2284</v>
      </c>
      <c r="D87" s="5303" t="s">
        <v>2285</v>
      </c>
      <c r="E87" s="5303" t="s">
        <v>2286</v>
      </c>
      <c r="F87" s="5303" t="s">
        <v>2260</v>
      </c>
      <c r="G87" s="5303" t="s">
        <v>28</v>
      </c>
      <c r="H87" s="5303" t="s">
        <v>28</v>
      </c>
      <c r="I87" s="5303" t="s">
        <v>897</v>
      </c>
    </row>
    <row customHeight="1" ht="11.25">
      <c r="A88" s="5303" t="s">
        <v>2256</v>
      </c>
      <c r="B88" s="5303" t="s">
        <v>16</v>
      </c>
      <c r="C88" s="5303" t="s">
        <v>2298</v>
      </c>
      <c r="D88" s="5303" t="s">
        <v>2299</v>
      </c>
      <c r="E88" s="5303" t="s">
        <v>2300</v>
      </c>
      <c r="F88" s="5303" t="s">
        <v>2297</v>
      </c>
      <c r="G88" s="5303" t="s">
        <v>28</v>
      </c>
      <c r="H88" s="5303" t="s">
        <v>28</v>
      </c>
      <c r="I88" s="5303" t="s">
        <v>897</v>
      </c>
    </row>
    <row customHeight="1" ht="11.25">
      <c r="A89" s="5303" t="s">
        <v>2256</v>
      </c>
      <c r="B89" s="5303" t="s">
        <v>16</v>
      </c>
      <c r="C89" s="5303" t="s">
        <v>2301</v>
      </c>
      <c r="D89" s="5303" t="s">
        <v>2302</v>
      </c>
      <c r="E89" s="5303" t="s">
        <v>2303</v>
      </c>
      <c r="F89" s="5303" t="s">
        <v>2304</v>
      </c>
      <c r="G89" s="5303" t="s">
        <v>28</v>
      </c>
      <c r="H89" s="5303" t="s">
        <v>28</v>
      </c>
      <c r="I89" s="5303" t="s">
        <v>897</v>
      </c>
    </row>
    <row customHeight="1" ht="11.25">
      <c r="A90" s="5303" t="s">
        <v>2256</v>
      </c>
      <c r="B90" s="5303" t="s">
        <v>16</v>
      </c>
      <c r="C90" s="5303" t="s">
        <v>2305</v>
      </c>
      <c r="D90" s="5303" t="s">
        <v>2306</v>
      </c>
      <c r="E90" s="5303" t="s">
        <v>2307</v>
      </c>
      <c r="F90" s="5303" t="s">
        <v>2279</v>
      </c>
      <c r="G90" s="5303" t="s">
        <v>28</v>
      </c>
      <c r="H90" s="5303" t="s">
        <v>28</v>
      </c>
      <c r="I90" s="5303" t="s">
        <v>897</v>
      </c>
    </row>
    <row customHeight="1" ht="11.25">
      <c r="A91" s="5303" t="s">
        <v>2256</v>
      </c>
      <c r="B91" s="5303" t="s">
        <v>16</v>
      </c>
      <c r="C91" s="5303" t="s">
        <v>2315</v>
      </c>
      <c r="D91" s="5303" t="s">
        <v>2316</v>
      </c>
      <c r="E91" s="5303" t="s">
        <v>2317</v>
      </c>
      <c r="F91" s="5303" t="s">
        <v>2260</v>
      </c>
      <c r="G91" s="5303" t="s">
        <v>28</v>
      </c>
      <c r="H91" s="5303" t="s">
        <v>28</v>
      </c>
      <c r="I91" s="5303" t="s">
        <v>897</v>
      </c>
    </row>
    <row customHeight="1" ht="11.25">
      <c r="A92" s="5303" t="s">
        <v>2256</v>
      </c>
      <c r="B92" s="5303" t="s">
        <v>16</v>
      </c>
      <c r="C92" s="5303" t="s">
        <v>2318</v>
      </c>
      <c r="D92" s="5303" t="s">
        <v>2319</v>
      </c>
      <c r="E92" s="5303" t="s">
        <v>2320</v>
      </c>
      <c r="F92" s="5303" t="s">
        <v>2321</v>
      </c>
      <c r="G92" s="5303" t="s">
        <v>2322</v>
      </c>
      <c r="H92" s="5303" t="s">
        <v>28</v>
      </c>
      <c r="I92" s="5303" t="s">
        <v>897</v>
      </c>
    </row>
    <row customHeight="1" ht="11.25">
      <c r="A93" s="5303" t="s">
        <v>2256</v>
      </c>
      <c r="B93" s="5303" t="s">
        <v>16</v>
      </c>
      <c r="C93" s="5303" t="s">
        <v>2323</v>
      </c>
      <c r="D93" s="5303" t="s">
        <v>2324</v>
      </c>
      <c r="E93" s="5303" t="s">
        <v>2325</v>
      </c>
      <c r="F93" s="5303" t="s">
        <v>2326</v>
      </c>
      <c r="G93" s="5303" t="s">
        <v>2327</v>
      </c>
      <c r="H93" s="5303" t="s">
        <v>28</v>
      </c>
      <c r="I93" s="5303" t="s">
        <v>897</v>
      </c>
    </row>
    <row customHeight="1" ht="11.25">
      <c r="A94" s="5303" t="s">
        <v>2256</v>
      </c>
      <c r="B94" s="5303" t="s">
        <v>16</v>
      </c>
      <c r="C94" s="5303" t="s">
        <v>2345</v>
      </c>
      <c r="D94" s="5303" t="s">
        <v>2342</v>
      </c>
      <c r="E94" s="5303" t="s">
        <v>2346</v>
      </c>
      <c r="F94" s="5303" t="s">
        <v>2275</v>
      </c>
      <c r="G94" s="5303" t="s">
        <v>28</v>
      </c>
      <c r="H94" s="5303" t="s">
        <v>28</v>
      </c>
      <c r="I94" s="5303" t="s">
        <v>897</v>
      </c>
    </row>
    <row customHeight="1" ht="11.25">
      <c r="A95" s="5303" t="s">
        <v>2256</v>
      </c>
      <c r="B95" s="5303" t="s">
        <v>16</v>
      </c>
      <c r="C95" s="5303" t="s">
        <v>2368</v>
      </c>
      <c r="D95" s="5303" t="s">
        <v>2369</v>
      </c>
      <c r="E95" s="5303" t="s">
        <v>2370</v>
      </c>
      <c r="F95" s="5303" t="s">
        <v>2335</v>
      </c>
      <c r="G95" s="5303" t="s">
        <v>2371</v>
      </c>
      <c r="H95" s="5303" t="s">
        <v>28</v>
      </c>
      <c r="I95" s="5303" t="s">
        <v>897</v>
      </c>
    </row>
    <row customHeight="1" ht="11.25">
      <c r="A96" s="5303" t="s">
        <v>2256</v>
      </c>
      <c r="B96" s="5303" t="s">
        <v>16</v>
      </c>
      <c r="C96" s="5303" t="s">
        <v>2380</v>
      </c>
      <c r="D96" s="5303" t="s">
        <v>2381</v>
      </c>
      <c r="E96" s="5303" t="s">
        <v>2382</v>
      </c>
      <c r="F96" s="5303" t="s">
        <v>2383</v>
      </c>
      <c r="G96" s="5303" t="s">
        <v>28</v>
      </c>
      <c r="H96" s="5303" t="s">
        <v>28</v>
      </c>
      <c r="I96" s="5303" t="s">
        <v>897</v>
      </c>
    </row>
    <row customHeight="1" ht="11.25">
      <c r="A97" s="5303" t="s">
        <v>2256</v>
      </c>
      <c r="B97" s="5303" t="s">
        <v>16</v>
      </c>
      <c r="C97" s="5303" t="s">
        <v>2393</v>
      </c>
      <c r="D97" s="5303" t="s">
        <v>2394</v>
      </c>
      <c r="E97" s="5303" t="s">
        <v>2395</v>
      </c>
      <c r="F97" s="5303" t="s">
        <v>2326</v>
      </c>
      <c r="G97" s="5303" t="s">
        <v>2396</v>
      </c>
      <c r="H97" s="5303" t="s">
        <v>28</v>
      </c>
      <c r="I97" s="5303" t="s">
        <v>897</v>
      </c>
    </row>
    <row customHeight="1" ht="11.25">
      <c r="A98" s="5303" t="s">
        <v>2256</v>
      </c>
      <c r="B98" s="5303" t="s">
        <v>16</v>
      </c>
      <c r="C98" s="5303" t="s">
        <v>2422</v>
      </c>
      <c r="D98" s="5303" t="s">
        <v>2423</v>
      </c>
      <c r="E98" s="5303" t="s">
        <v>2424</v>
      </c>
      <c r="F98" s="5303" t="s">
        <v>2275</v>
      </c>
      <c r="G98" s="5303" t="s">
        <v>28</v>
      </c>
      <c r="H98" s="5303" t="s">
        <v>28</v>
      </c>
      <c r="I98" s="5303" t="s">
        <v>897</v>
      </c>
    </row>
    <row customHeight="1" ht="11.25">
      <c r="A99" s="5303" t="s">
        <v>2256</v>
      </c>
      <c r="B99" s="5303" t="s">
        <v>16</v>
      </c>
      <c r="C99" s="5303" t="s">
        <v>2454</v>
      </c>
      <c r="D99" s="5303" t="s">
        <v>2455</v>
      </c>
      <c r="E99" s="5303" t="s">
        <v>2456</v>
      </c>
      <c r="F99" s="5303" t="s">
        <v>2260</v>
      </c>
      <c r="G99" s="5303" t="s">
        <v>2457</v>
      </c>
      <c r="H99" s="5303" t="s">
        <v>28</v>
      </c>
      <c r="I99" s="5303" t="s">
        <v>897</v>
      </c>
    </row>
    <row customHeight="1" ht="11.25">
      <c r="A100" s="5303" t="s">
        <v>2256</v>
      </c>
      <c r="B100" s="5303" t="s">
        <v>16</v>
      </c>
      <c r="C100" s="5303" t="s">
        <v>2464</v>
      </c>
      <c r="D100" s="5303" t="s">
        <v>2465</v>
      </c>
      <c r="E100" s="5303" t="s">
        <v>2466</v>
      </c>
      <c r="F100" s="5303" t="s">
        <v>2260</v>
      </c>
      <c r="G100" s="5303" t="s">
        <v>2467</v>
      </c>
      <c r="H100" s="5303" t="s">
        <v>28</v>
      </c>
      <c r="I100" s="5303" t="s">
        <v>897</v>
      </c>
    </row>
    <row customHeight="1" ht="11.25">
      <c r="A101" s="5303" t="s">
        <v>2256</v>
      </c>
      <c r="B101" s="5303" t="s">
        <v>16</v>
      </c>
      <c r="C101" s="5303" t="s">
        <v>2498</v>
      </c>
      <c r="D101" s="5303" t="s">
        <v>2499</v>
      </c>
      <c r="E101" s="5303" t="s">
        <v>2500</v>
      </c>
      <c r="F101" s="5303" t="s">
        <v>2326</v>
      </c>
      <c r="G101" s="5303" t="s">
        <v>28</v>
      </c>
      <c r="H101" s="5303" t="s">
        <v>28</v>
      </c>
      <c r="I101" s="5303" t="s">
        <v>897</v>
      </c>
    </row>
    <row customHeight="1" ht="11.25">
      <c r="A102" s="5303" t="s">
        <v>2256</v>
      </c>
      <c r="B102" s="5303" t="s">
        <v>16</v>
      </c>
      <c r="C102" s="5303" t="s">
        <v>2501</v>
      </c>
      <c r="D102" s="5303" t="s">
        <v>2502</v>
      </c>
      <c r="E102" s="5303" t="s">
        <v>2503</v>
      </c>
      <c r="F102" s="5303" t="s">
        <v>2260</v>
      </c>
      <c r="G102" s="5303" t="s">
        <v>2504</v>
      </c>
      <c r="H102" s="5303" t="s">
        <v>28</v>
      </c>
      <c r="I102" s="5303" t="s">
        <v>897</v>
      </c>
    </row>
    <row customHeight="1" ht="11.25">
      <c r="A103" s="5303" t="s">
        <v>2256</v>
      </c>
      <c r="B103" s="5303" t="s">
        <v>16</v>
      </c>
      <c r="C103" s="5303" t="s">
        <v>28</v>
      </c>
      <c r="D103" s="5303" t="s">
        <v>2529</v>
      </c>
      <c r="E103" s="5303" t="s">
        <v>2530</v>
      </c>
      <c r="F103" s="5303" t="s">
        <v>2260</v>
      </c>
      <c r="G103" s="5303" t="s">
        <v>28</v>
      </c>
      <c r="H103" s="5303" t="s">
        <v>28</v>
      </c>
      <c r="I103" s="5303" t="s">
        <v>897</v>
      </c>
    </row>
    <row customHeight="1" ht="11.25">
      <c r="A104" s="5303" t="s">
        <v>2256</v>
      </c>
      <c r="B104" s="5303" t="s">
        <v>16</v>
      </c>
      <c r="C104" s="5303" t="s">
        <v>2534</v>
      </c>
      <c r="D104" s="5303" t="s">
        <v>2535</v>
      </c>
      <c r="E104" s="5303" t="s">
        <v>2536</v>
      </c>
      <c r="F104" s="5303" t="s">
        <v>2537</v>
      </c>
      <c r="G104" s="5303" t="s">
        <v>28</v>
      </c>
      <c r="H104" s="5303" t="s">
        <v>28</v>
      </c>
      <c r="I104" s="5303" t="s">
        <v>897</v>
      </c>
    </row>
    <row customHeight="1" ht="11.25">
      <c r="A105" s="5303" t="s">
        <v>2256</v>
      </c>
      <c r="B105" s="5303" t="s">
        <v>16</v>
      </c>
      <c r="C105" s="5303" t="s">
        <v>2538</v>
      </c>
      <c r="D105" s="5303" t="s">
        <v>2539</v>
      </c>
      <c r="E105" s="5303" t="s">
        <v>2536</v>
      </c>
      <c r="F105" s="5303" t="s">
        <v>2540</v>
      </c>
      <c r="G105" s="5303" t="s">
        <v>2541</v>
      </c>
      <c r="H105" s="5303" t="s">
        <v>28</v>
      </c>
      <c r="I105" s="5303" t="s">
        <v>897</v>
      </c>
    </row>
    <row customHeight="1" ht="11.25">
      <c r="A106" s="5303" t="s">
        <v>2256</v>
      </c>
      <c r="B106" s="5303" t="s">
        <v>16</v>
      </c>
      <c r="C106" s="5303" t="s">
        <v>2542</v>
      </c>
      <c r="D106" s="5303" t="s">
        <v>2543</v>
      </c>
      <c r="E106" s="5303" t="s">
        <v>2544</v>
      </c>
      <c r="F106" s="5303" t="s">
        <v>2545</v>
      </c>
      <c r="G106" s="5303" t="s">
        <v>28</v>
      </c>
      <c r="H106" s="5303" t="s">
        <v>28</v>
      </c>
      <c r="I106" s="5303" t="s">
        <v>897</v>
      </c>
    </row>
    <row customHeight="1" ht="11.25">
      <c r="A107" s="5303" t="s">
        <v>2256</v>
      </c>
      <c r="B107" s="5303" t="s">
        <v>16</v>
      </c>
      <c r="C107" s="5303" t="s">
        <v>2257</v>
      </c>
      <c r="D107" s="5303" t="s">
        <v>2258</v>
      </c>
      <c r="E107" s="5303" t="s">
        <v>2259</v>
      </c>
      <c r="F107" s="5303" t="s">
        <v>2260</v>
      </c>
      <c r="G107" s="5303" t="s">
        <v>28</v>
      </c>
      <c r="H107" s="5303" t="s">
        <v>28</v>
      </c>
      <c r="I107" s="5303" t="s">
        <v>857</v>
      </c>
    </row>
    <row customHeight="1" ht="11.25">
      <c r="A108" s="5303" t="s">
        <v>2256</v>
      </c>
      <c r="B108" s="5303" t="s">
        <v>16</v>
      </c>
      <c r="C108" s="5303" t="s">
        <v>2261</v>
      </c>
      <c r="D108" s="5303" t="s">
        <v>2262</v>
      </c>
      <c r="E108" s="5303" t="s">
        <v>2263</v>
      </c>
      <c r="F108" s="5303" t="s">
        <v>2264</v>
      </c>
      <c r="G108" s="5303" t="s">
        <v>28</v>
      </c>
      <c r="H108" s="5303" t="s">
        <v>28</v>
      </c>
      <c r="I108" s="5303" t="s">
        <v>857</v>
      </c>
    </row>
    <row customHeight="1" ht="11.25">
      <c r="A109" s="5303" t="s">
        <v>2256</v>
      </c>
      <c r="B109" s="5303" t="s">
        <v>16</v>
      </c>
      <c r="C109" s="5303" t="s">
        <v>2546</v>
      </c>
      <c r="D109" s="5303" t="s">
        <v>2547</v>
      </c>
      <c r="E109" s="5303" t="s">
        <v>2548</v>
      </c>
      <c r="F109" s="5303" t="s">
        <v>2260</v>
      </c>
      <c r="G109" s="5303" t="s">
        <v>28</v>
      </c>
      <c r="H109" s="5303" t="s">
        <v>28</v>
      </c>
      <c r="I109" s="5303" t="s">
        <v>857</v>
      </c>
    </row>
    <row customHeight="1" ht="11.25">
      <c r="A110" s="5303" t="s">
        <v>2256</v>
      </c>
      <c r="B110" s="5303" t="s">
        <v>16</v>
      </c>
      <c r="C110" s="5303" t="s">
        <v>2284</v>
      </c>
      <c r="D110" s="5303" t="s">
        <v>2285</v>
      </c>
      <c r="E110" s="5303" t="s">
        <v>2286</v>
      </c>
      <c r="F110" s="5303" t="s">
        <v>2260</v>
      </c>
      <c r="G110" s="5303" t="s">
        <v>28</v>
      </c>
      <c r="H110" s="5303" t="s">
        <v>28</v>
      </c>
      <c r="I110" s="5303" t="s">
        <v>857</v>
      </c>
    </row>
    <row customHeight="1" ht="11.25">
      <c r="A111" s="5303" t="s">
        <v>2256</v>
      </c>
      <c r="B111" s="5303" t="s">
        <v>16</v>
      </c>
      <c r="C111" s="5303" t="s">
        <v>2549</v>
      </c>
      <c r="D111" s="5303" t="s">
        <v>2550</v>
      </c>
      <c r="E111" s="5303" t="s">
        <v>2551</v>
      </c>
      <c r="F111" s="5303" t="s">
        <v>2383</v>
      </c>
      <c r="G111" s="5303" t="s">
        <v>28</v>
      </c>
      <c r="H111" s="5303" t="s">
        <v>28</v>
      </c>
      <c r="I111" s="5303" t="s">
        <v>857</v>
      </c>
    </row>
    <row customHeight="1" ht="11.25">
      <c r="A112" s="5303" t="s">
        <v>2256</v>
      </c>
      <c r="B112" s="5303" t="s">
        <v>16</v>
      </c>
      <c r="C112" s="5303" t="s">
        <v>2287</v>
      </c>
      <c r="D112" s="5303" t="s">
        <v>2288</v>
      </c>
      <c r="E112" s="5303" t="s">
        <v>2289</v>
      </c>
      <c r="F112" s="5303" t="s">
        <v>2290</v>
      </c>
      <c r="G112" s="5303" t="s">
        <v>28</v>
      </c>
      <c r="H112" s="5303" t="s">
        <v>28</v>
      </c>
      <c r="I112" s="5303" t="s">
        <v>857</v>
      </c>
    </row>
    <row customHeight="1" ht="11.25">
      <c r="A113" s="5303" t="s">
        <v>2256</v>
      </c>
      <c r="B113" s="5303" t="s">
        <v>16</v>
      </c>
      <c r="C113" s="5303" t="s">
        <v>2552</v>
      </c>
      <c r="D113" s="5303" t="s">
        <v>2553</v>
      </c>
      <c r="E113" s="5303" t="s">
        <v>2554</v>
      </c>
      <c r="F113" s="5303" t="s">
        <v>2260</v>
      </c>
      <c r="G113" s="5303" t="s">
        <v>28</v>
      </c>
      <c r="H113" s="5303" t="s">
        <v>28</v>
      </c>
      <c r="I113" s="5303" t="s">
        <v>857</v>
      </c>
    </row>
    <row customHeight="1" ht="11.25">
      <c r="A114" s="5303" t="s">
        <v>2256</v>
      </c>
      <c r="B114" s="5303" t="s">
        <v>16</v>
      </c>
      <c r="C114" s="5303" t="s">
        <v>2294</v>
      </c>
      <c r="D114" s="5303" t="s">
        <v>2295</v>
      </c>
      <c r="E114" s="5303" t="s">
        <v>2296</v>
      </c>
      <c r="F114" s="5303" t="s">
        <v>2297</v>
      </c>
      <c r="G114" s="5303" t="s">
        <v>28</v>
      </c>
      <c r="H114" s="5303" t="s">
        <v>28</v>
      </c>
      <c r="I114" s="5303" t="s">
        <v>857</v>
      </c>
    </row>
    <row customHeight="1" ht="11.25">
      <c r="A115" s="5303" t="s">
        <v>2256</v>
      </c>
      <c r="B115" s="5303" t="s">
        <v>16</v>
      </c>
      <c r="C115" s="5303" t="s">
        <v>2298</v>
      </c>
      <c r="D115" s="5303" t="s">
        <v>2299</v>
      </c>
      <c r="E115" s="5303" t="s">
        <v>2300</v>
      </c>
      <c r="F115" s="5303" t="s">
        <v>2297</v>
      </c>
      <c r="G115" s="5303" t="s">
        <v>28</v>
      </c>
      <c r="H115" s="5303" t="s">
        <v>28</v>
      </c>
      <c r="I115" s="5303" t="s">
        <v>857</v>
      </c>
    </row>
    <row customHeight="1" ht="11.25">
      <c r="A116" s="5303" t="s">
        <v>2256</v>
      </c>
      <c r="B116" s="5303" t="s">
        <v>16</v>
      </c>
      <c r="C116" s="5303" t="s">
        <v>2555</v>
      </c>
      <c r="D116" s="5303" t="s">
        <v>2556</v>
      </c>
      <c r="E116" s="5303" t="s">
        <v>2557</v>
      </c>
      <c r="F116" s="5303" t="s">
        <v>2304</v>
      </c>
      <c r="G116" s="5303" t="s">
        <v>2558</v>
      </c>
      <c r="H116" s="5303" t="s">
        <v>28</v>
      </c>
      <c r="I116" s="5303" t="s">
        <v>857</v>
      </c>
    </row>
    <row customHeight="1" ht="11.25">
      <c r="A117" s="5303" t="s">
        <v>2256</v>
      </c>
      <c r="B117" s="5303" t="s">
        <v>16</v>
      </c>
      <c r="C117" s="5303" t="s">
        <v>2559</v>
      </c>
      <c r="D117" s="5303" t="s">
        <v>2560</v>
      </c>
      <c r="E117" s="5303" t="s">
        <v>2309</v>
      </c>
      <c r="F117" s="5303" t="s">
        <v>2561</v>
      </c>
      <c r="G117" s="5303" t="s">
        <v>28</v>
      </c>
      <c r="H117" s="5303" t="s">
        <v>28</v>
      </c>
      <c r="I117" s="5303" t="s">
        <v>857</v>
      </c>
    </row>
    <row customHeight="1" ht="11.25">
      <c r="A118" s="5303" t="s">
        <v>2256</v>
      </c>
      <c r="B118" s="5303" t="s">
        <v>16</v>
      </c>
      <c r="C118" s="5303" t="s">
        <v>2301</v>
      </c>
      <c r="D118" s="5303" t="s">
        <v>2302</v>
      </c>
      <c r="E118" s="5303" t="s">
        <v>2303</v>
      </c>
      <c r="F118" s="5303" t="s">
        <v>2304</v>
      </c>
      <c r="G118" s="5303" t="s">
        <v>28</v>
      </c>
      <c r="H118" s="5303" t="s">
        <v>28</v>
      </c>
      <c r="I118" s="5303" t="s">
        <v>857</v>
      </c>
    </row>
    <row customHeight="1" ht="11.25">
      <c r="A119" s="5303" t="s">
        <v>2256</v>
      </c>
      <c r="B119" s="5303" t="s">
        <v>16</v>
      </c>
      <c r="C119" s="5303" t="s">
        <v>2562</v>
      </c>
      <c r="D119" s="5303" t="s">
        <v>2563</v>
      </c>
      <c r="E119" s="5303" t="s">
        <v>2564</v>
      </c>
      <c r="F119" s="5303" t="s">
        <v>53</v>
      </c>
      <c r="G119" s="5303" t="s">
        <v>28</v>
      </c>
      <c r="H119" s="5303" t="s">
        <v>28</v>
      </c>
      <c r="I119" s="5303" t="s">
        <v>857</v>
      </c>
    </row>
    <row customHeight="1" ht="11.25">
      <c r="A120" s="5303" t="s">
        <v>2256</v>
      </c>
      <c r="B120" s="5303" t="s">
        <v>16</v>
      </c>
      <c r="C120" s="5303" t="s">
        <v>2565</v>
      </c>
      <c r="D120" s="5303" t="s">
        <v>2566</v>
      </c>
      <c r="E120" s="5303" t="s">
        <v>2567</v>
      </c>
      <c r="F120" s="5303" t="s">
        <v>2310</v>
      </c>
      <c r="G120" s="5303" t="s">
        <v>28</v>
      </c>
      <c r="H120" s="5303" t="s">
        <v>28</v>
      </c>
      <c r="I120" s="5303" t="s">
        <v>857</v>
      </c>
    </row>
    <row customHeight="1" ht="11.25">
      <c r="A121" s="5303" t="s">
        <v>2256</v>
      </c>
      <c r="B121" s="5303" t="s">
        <v>16</v>
      </c>
      <c r="C121" s="5303" t="s">
        <v>2568</v>
      </c>
      <c r="D121" s="5303" t="s">
        <v>2306</v>
      </c>
      <c r="E121" s="5303" t="s">
        <v>2569</v>
      </c>
      <c r="F121" s="5303" t="s">
        <v>2326</v>
      </c>
      <c r="G121" s="5303" t="s">
        <v>28</v>
      </c>
      <c r="H121" s="5303" t="s">
        <v>28</v>
      </c>
      <c r="I121" s="5303" t="s">
        <v>857</v>
      </c>
    </row>
    <row customHeight="1" ht="11.25">
      <c r="A122" s="5303" t="s">
        <v>2256</v>
      </c>
      <c r="B122" s="5303" t="s">
        <v>16</v>
      </c>
      <c r="C122" s="5303" t="s">
        <v>2305</v>
      </c>
      <c r="D122" s="5303" t="s">
        <v>2306</v>
      </c>
      <c r="E122" s="5303" t="s">
        <v>2307</v>
      </c>
      <c r="F122" s="5303" t="s">
        <v>2279</v>
      </c>
      <c r="G122" s="5303" t="s">
        <v>28</v>
      </c>
      <c r="H122" s="5303" t="s">
        <v>28</v>
      </c>
      <c r="I122" s="5303" t="s">
        <v>857</v>
      </c>
    </row>
    <row customHeight="1" ht="11.25">
      <c r="A123" s="5303" t="s">
        <v>2256</v>
      </c>
      <c r="B123" s="5303" t="s">
        <v>16</v>
      </c>
      <c r="C123" s="5303" t="s">
        <v>2308</v>
      </c>
      <c r="D123" s="5303" t="s">
        <v>2306</v>
      </c>
      <c r="E123" s="5303" t="s">
        <v>2309</v>
      </c>
      <c r="F123" s="5303" t="s">
        <v>2310</v>
      </c>
      <c r="G123" s="5303" t="s">
        <v>28</v>
      </c>
      <c r="H123" s="5303" t="s">
        <v>28</v>
      </c>
      <c r="I123" s="5303" t="s">
        <v>857</v>
      </c>
    </row>
    <row customHeight="1" ht="11.25">
      <c r="A124" s="5303" t="s">
        <v>2256</v>
      </c>
      <c r="B124" s="5303" t="s">
        <v>16</v>
      </c>
      <c r="C124" s="5303" t="s">
        <v>2570</v>
      </c>
      <c r="D124" s="5303" t="s">
        <v>2571</v>
      </c>
      <c r="E124" s="5303" t="s">
        <v>2572</v>
      </c>
      <c r="F124" s="5303" t="s">
        <v>2275</v>
      </c>
      <c r="G124" s="5303" t="s">
        <v>2573</v>
      </c>
      <c r="H124" s="5303" t="s">
        <v>28</v>
      </c>
      <c r="I124" s="5303" t="s">
        <v>857</v>
      </c>
    </row>
    <row customHeight="1" ht="11.25">
      <c r="A125" s="5303" t="s">
        <v>2256</v>
      </c>
      <c r="B125" s="5303" t="s">
        <v>16</v>
      </c>
      <c r="C125" s="5303" t="s">
        <v>2311</v>
      </c>
      <c r="D125" s="5303" t="s">
        <v>2312</v>
      </c>
      <c r="E125" s="5303" t="s">
        <v>2313</v>
      </c>
      <c r="F125" s="5303" t="s">
        <v>2314</v>
      </c>
      <c r="G125" s="5303" t="s">
        <v>28</v>
      </c>
      <c r="H125" s="5303" t="s">
        <v>28</v>
      </c>
      <c r="I125" s="5303" t="s">
        <v>857</v>
      </c>
    </row>
    <row customHeight="1" ht="11.25">
      <c r="A126" s="5303" t="s">
        <v>2256</v>
      </c>
      <c r="B126" s="5303" t="s">
        <v>16</v>
      </c>
      <c r="C126" s="5303" t="s">
        <v>2318</v>
      </c>
      <c r="D126" s="5303" t="s">
        <v>2319</v>
      </c>
      <c r="E126" s="5303" t="s">
        <v>2320</v>
      </c>
      <c r="F126" s="5303" t="s">
        <v>2321</v>
      </c>
      <c r="G126" s="5303" t="s">
        <v>2322</v>
      </c>
      <c r="H126" s="5303" t="s">
        <v>28</v>
      </c>
      <c r="I126" s="5303" t="s">
        <v>857</v>
      </c>
    </row>
    <row customHeight="1" ht="11.25">
      <c r="A127" s="5303" t="s">
        <v>2256</v>
      </c>
      <c r="B127" s="5303" t="s">
        <v>16</v>
      </c>
      <c r="C127" s="5303" t="s">
        <v>2328</v>
      </c>
      <c r="D127" s="5303" t="s">
        <v>2329</v>
      </c>
      <c r="E127" s="5303" t="s">
        <v>2330</v>
      </c>
      <c r="F127" s="5303" t="s">
        <v>2283</v>
      </c>
      <c r="G127" s="5303" t="s">
        <v>2331</v>
      </c>
      <c r="H127" s="5303" t="s">
        <v>28</v>
      </c>
      <c r="I127" s="5303" t="s">
        <v>857</v>
      </c>
    </row>
    <row customHeight="1" ht="11.25">
      <c r="A128" s="5303" t="s">
        <v>2256</v>
      </c>
      <c r="B128" s="5303" t="s">
        <v>16</v>
      </c>
      <c r="C128" s="5303" t="s">
        <v>2332</v>
      </c>
      <c r="D128" s="5303" t="s">
        <v>2333</v>
      </c>
      <c r="E128" s="5303" t="s">
        <v>2334</v>
      </c>
      <c r="F128" s="5303" t="s">
        <v>2335</v>
      </c>
      <c r="G128" s="5303" t="s">
        <v>2336</v>
      </c>
      <c r="H128" s="5303" t="s">
        <v>28</v>
      </c>
      <c r="I128" s="5303" t="s">
        <v>857</v>
      </c>
    </row>
    <row customHeight="1" ht="11.25">
      <c r="A129" s="5303" t="s">
        <v>2256</v>
      </c>
      <c r="B129" s="5303" t="s">
        <v>16</v>
      </c>
      <c r="C129" s="5303" t="s">
        <v>2337</v>
      </c>
      <c r="D129" s="5303" t="s">
        <v>2338</v>
      </c>
      <c r="E129" s="5303" t="s">
        <v>2339</v>
      </c>
      <c r="F129" s="5303" t="s">
        <v>2340</v>
      </c>
      <c r="G129" s="5303" t="s">
        <v>28</v>
      </c>
      <c r="H129" s="5303" t="s">
        <v>28</v>
      </c>
      <c r="I129" s="5303" t="s">
        <v>857</v>
      </c>
    </row>
    <row customHeight="1" ht="11.25">
      <c r="A130" s="5303" t="s">
        <v>2256</v>
      </c>
      <c r="B130" s="5303" t="s">
        <v>16</v>
      </c>
      <c r="C130" s="5303" t="s">
        <v>2347</v>
      </c>
      <c r="D130" s="5303" t="s">
        <v>2342</v>
      </c>
      <c r="E130" s="5303" t="s">
        <v>2348</v>
      </c>
      <c r="F130" s="5303" t="s">
        <v>2326</v>
      </c>
      <c r="G130" s="5303" t="s">
        <v>2349</v>
      </c>
      <c r="H130" s="5303" t="s">
        <v>28</v>
      </c>
      <c r="I130" s="5303" t="s">
        <v>857</v>
      </c>
    </row>
    <row customHeight="1" ht="11.25">
      <c r="A131" s="5303" t="s">
        <v>2256</v>
      </c>
      <c r="B131" s="5303" t="s">
        <v>16</v>
      </c>
      <c r="C131" s="5303" t="s">
        <v>2350</v>
      </c>
      <c r="D131" s="5303" t="s">
        <v>2351</v>
      </c>
      <c r="E131" s="5303" t="s">
        <v>2352</v>
      </c>
      <c r="F131" s="5303" t="s">
        <v>2326</v>
      </c>
      <c r="G131" s="5303" t="s">
        <v>2353</v>
      </c>
      <c r="H131" s="5303" t="s">
        <v>28</v>
      </c>
      <c r="I131" s="5303" t="s">
        <v>857</v>
      </c>
    </row>
    <row customHeight="1" ht="11.25">
      <c r="A132" s="5303" t="s">
        <v>2256</v>
      </c>
      <c r="B132" s="5303" t="s">
        <v>16</v>
      </c>
      <c r="C132" s="5303" t="s">
        <v>2354</v>
      </c>
      <c r="D132" s="5303" t="s">
        <v>2355</v>
      </c>
      <c r="E132" s="5303" t="s">
        <v>2356</v>
      </c>
      <c r="F132" s="5303" t="s">
        <v>2275</v>
      </c>
      <c r="G132" s="5303" t="s">
        <v>28</v>
      </c>
      <c r="H132" s="5303" t="s">
        <v>28</v>
      </c>
      <c r="I132" s="5303" t="s">
        <v>857</v>
      </c>
    </row>
    <row customHeight="1" ht="11.25">
      <c r="A133" s="5303" t="s">
        <v>2256</v>
      </c>
      <c r="B133" s="5303" t="s">
        <v>16</v>
      </c>
      <c r="C133" s="5303" t="s">
        <v>2357</v>
      </c>
      <c r="D133" s="5303" t="s">
        <v>2358</v>
      </c>
      <c r="E133" s="5303" t="s">
        <v>2359</v>
      </c>
      <c r="F133" s="5303" t="s">
        <v>2335</v>
      </c>
      <c r="G133" s="5303" t="s">
        <v>28</v>
      </c>
      <c r="H133" s="5303" t="s">
        <v>28</v>
      </c>
      <c r="I133" s="5303" t="s">
        <v>857</v>
      </c>
    </row>
    <row customHeight="1" ht="11.25">
      <c r="A134" s="5303" t="s">
        <v>2256</v>
      </c>
      <c r="B134" s="5303" t="s">
        <v>16</v>
      </c>
      <c r="C134" s="5303" t="s">
        <v>2360</v>
      </c>
      <c r="D134" s="5303" t="s">
        <v>2361</v>
      </c>
      <c r="E134" s="5303" t="s">
        <v>2362</v>
      </c>
      <c r="F134" s="5303" t="s">
        <v>2363</v>
      </c>
      <c r="G134" s="5303" t="s">
        <v>28</v>
      </c>
      <c r="H134" s="5303" t="s">
        <v>28</v>
      </c>
      <c r="I134" s="5303" t="s">
        <v>857</v>
      </c>
    </row>
    <row customHeight="1" ht="11.25">
      <c r="A135" s="5303" t="s">
        <v>2256</v>
      </c>
      <c r="B135" s="5303" t="s">
        <v>16</v>
      </c>
      <c r="C135" s="5303" t="s">
        <v>2364</v>
      </c>
      <c r="D135" s="5303" t="s">
        <v>2365</v>
      </c>
      <c r="E135" s="5303" t="s">
        <v>2366</v>
      </c>
      <c r="F135" s="5303" t="s">
        <v>2297</v>
      </c>
      <c r="G135" s="5303" t="s">
        <v>2367</v>
      </c>
      <c r="H135" s="5303" t="s">
        <v>28</v>
      </c>
      <c r="I135" s="5303" t="s">
        <v>857</v>
      </c>
    </row>
    <row customHeight="1" ht="11.25">
      <c r="A136" s="5303" t="s">
        <v>2256</v>
      </c>
      <c r="B136" s="5303" t="s">
        <v>16</v>
      </c>
      <c r="C136" s="5303" t="s">
        <v>2368</v>
      </c>
      <c r="D136" s="5303" t="s">
        <v>2369</v>
      </c>
      <c r="E136" s="5303" t="s">
        <v>2370</v>
      </c>
      <c r="F136" s="5303" t="s">
        <v>2335</v>
      </c>
      <c r="G136" s="5303" t="s">
        <v>2371</v>
      </c>
      <c r="H136" s="5303" t="s">
        <v>28</v>
      </c>
      <c r="I136" s="5303" t="s">
        <v>857</v>
      </c>
    </row>
    <row customHeight="1" ht="11.25">
      <c r="A137" s="5303" t="s">
        <v>2256</v>
      </c>
      <c r="B137" s="5303" t="s">
        <v>16</v>
      </c>
      <c r="C137" s="5303" t="s">
        <v>2372</v>
      </c>
      <c r="D137" s="5303" t="s">
        <v>2373</v>
      </c>
      <c r="E137" s="5303" t="s">
        <v>2374</v>
      </c>
      <c r="F137" s="5303" t="s">
        <v>2297</v>
      </c>
      <c r="G137" s="5303" t="s">
        <v>2375</v>
      </c>
      <c r="H137" s="5303" t="s">
        <v>28</v>
      </c>
      <c r="I137" s="5303" t="s">
        <v>857</v>
      </c>
    </row>
    <row customHeight="1" ht="11.25">
      <c r="A138" s="5303" t="s">
        <v>2256</v>
      </c>
      <c r="B138" s="5303" t="s">
        <v>16</v>
      </c>
      <c r="C138" s="5303" t="s">
        <v>2376</v>
      </c>
      <c r="D138" s="5303" t="s">
        <v>2377</v>
      </c>
      <c r="E138" s="5303" t="s">
        <v>2378</v>
      </c>
      <c r="F138" s="5303" t="s">
        <v>2283</v>
      </c>
      <c r="G138" s="5303" t="s">
        <v>2379</v>
      </c>
      <c r="H138" s="5303" t="s">
        <v>28</v>
      </c>
      <c r="I138" s="5303" t="s">
        <v>857</v>
      </c>
    </row>
    <row customHeight="1" ht="11.25">
      <c r="A139" s="5303" t="s">
        <v>2256</v>
      </c>
      <c r="B139" s="5303" t="s">
        <v>16</v>
      </c>
      <c r="C139" s="5303" t="s">
        <v>13</v>
      </c>
      <c r="D139" s="5303" t="s">
        <v>48</v>
      </c>
      <c r="E139" s="5303" t="s">
        <v>51</v>
      </c>
      <c r="F139" s="5303" t="s">
        <v>53</v>
      </c>
      <c r="G139" s="5303" t="s">
        <v>28</v>
      </c>
      <c r="H139" s="5303" t="s">
        <v>28</v>
      </c>
      <c r="I139" s="5303" t="s">
        <v>857</v>
      </c>
    </row>
    <row customHeight="1" ht="11.25">
      <c r="A140" s="5303" t="s">
        <v>2256</v>
      </c>
      <c r="B140" s="5303" t="s">
        <v>16</v>
      </c>
      <c r="C140" s="5303" t="s">
        <v>2380</v>
      </c>
      <c r="D140" s="5303" t="s">
        <v>2381</v>
      </c>
      <c r="E140" s="5303" t="s">
        <v>2382</v>
      </c>
      <c r="F140" s="5303" t="s">
        <v>2383</v>
      </c>
      <c r="G140" s="5303" t="s">
        <v>28</v>
      </c>
      <c r="H140" s="5303" t="s">
        <v>28</v>
      </c>
      <c r="I140" s="5303" t="s">
        <v>857</v>
      </c>
    </row>
    <row customHeight="1" ht="11.25">
      <c r="A141" s="5303" t="s">
        <v>2256</v>
      </c>
      <c r="B141" s="5303" t="s">
        <v>16</v>
      </c>
      <c r="C141" s="5303" t="s">
        <v>2387</v>
      </c>
      <c r="D141" s="5303" t="s">
        <v>2388</v>
      </c>
      <c r="E141" s="5303" t="s">
        <v>2389</v>
      </c>
      <c r="F141" s="5303" t="s">
        <v>2314</v>
      </c>
      <c r="G141" s="5303" t="s">
        <v>28</v>
      </c>
      <c r="H141" s="5303" t="s">
        <v>28</v>
      </c>
      <c r="I141" s="5303" t="s">
        <v>857</v>
      </c>
    </row>
    <row customHeight="1" ht="11.25">
      <c r="A142" s="5303" t="s">
        <v>2256</v>
      </c>
      <c r="B142" s="5303" t="s">
        <v>16</v>
      </c>
      <c r="C142" s="5303" t="s">
        <v>2390</v>
      </c>
      <c r="D142" s="5303" t="s">
        <v>2391</v>
      </c>
      <c r="E142" s="5303" t="s">
        <v>2289</v>
      </c>
      <c r="F142" s="5303" t="s">
        <v>2392</v>
      </c>
      <c r="G142" s="5303" t="s">
        <v>28</v>
      </c>
      <c r="H142" s="5303" t="s">
        <v>28</v>
      </c>
      <c r="I142" s="5303" t="s">
        <v>857</v>
      </c>
    </row>
    <row customHeight="1" ht="11.25">
      <c r="A143" s="5303" t="s">
        <v>2256</v>
      </c>
      <c r="B143" s="5303" t="s">
        <v>16</v>
      </c>
      <c r="C143" s="5303" t="s">
        <v>2393</v>
      </c>
      <c r="D143" s="5303" t="s">
        <v>2394</v>
      </c>
      <c r="E143" s="5303" t="s">
        <v>2395</v>
      </c>
      <c r="F143" s="5303" t="s">
        <v>2326</v>
      </c>
      <c r="G143" s="5303" t="s">
        <v>2396</v>
      </c>
      <c r="H143" s="5303" t="s">
        <v>28</v>
      </c>
      <c r="I143" s="5303" t="s">
        <v>857</v>
      </c>
    </row>
    <row customHeight="1" ht="11.25">
      <c r="A144" s="5303" t="s">
        <v>2256</v>
      </c>
      <c r="B144" s="5303" t="s">
        <v>16</v>
      </c>
      <c r="C144" s="5303" t="s">
        <v>2574</v>
      </c>
      <c r="D144" s="5303" t="s">
        <v>2575</v>
      </c>
      <c r="E144" s="5303" t="s">
        <v>2576</v>
      </c>
      <c r="F144" s="5303" t="s">
        <v>2268</v>
      </c>
      <c r="G144" s="5303" t="s">
        <v>28</v>
      </c>
      <c r="H144" s="5303" t="s">
        <v>28</v>
      </c>
      <c r="I144" s="5303" t="s">
        <v>857</v>
      </c>
    </row>
    <row customHeight="1" ht="11.25">
      <c r="A145" s="5303" t="s">
        <v>2256</v>
      </c>
      <c r="B145" s="5303" t="s">
        <v>16</v>
      </c>
      <c r="C145" s="5303" t="s">
        <v>2397</v>
      </c>
      <c r="D145" s="5303" t="s">
        <v>2398</v>
      </c>
      <c r="E145" s="5303" t="s">
        <v>2399</v>
      </c>
      <c r="F145" s="5303" t="s">
        <v>2400</v>
      </c>
      <c r="G145" s="5303" t="s">
        <v>2401</v>
      </c>
      <c r="H145" s="5303" t="s">
        <v>28</v>
      </c>
      <c r="I145" s="5303" t="s">
        <v>857</v>
      </c>
    </row>
    <row customHeight="1" ht="11.25">
      <c r="A146" s="5303" t="s">
        <v>2256</v>
      </c>
      <c r="B146" s="5303" t="s">
        <v>16</v>
      </c>
      <c r="C146" s="5303" t="s">
        <v>2577</v>
      </c>
      <c r="D146" s="5303" t="s">
        <v>2578</v>
      </c>
      <c r="E146" s="5303" t="s">
        <v>2579</v>
      </c>
      <c r="F146" s="5303" t="s">
        <v>2363</v>
      </c>
      <c r="G146" s="5303" t="s">
        <v>2580</v>
      </c>
      <c r="H146" s="5303" t="s">
        <v>28</v>
      </c>
      <c r="I146" s="5303" t="s">
        <v>857</v>
      </c>
    </row>
    <row customHeight="1" ht="11.25">
      <c r="A147" s="5303" t="s">
        <v>2256</v>
      </c>
      <c r="B147" s="5303" t="s">
        <v>16</v>
      </c>
      <c r="C147" s="5303" t="s">
        <v>2581</v>
      </c>
      <c r="D147" s="5303" t="s">
        <v>2582</v>
      </c>
      <c r="E147" s="5303" t="s">
        <v>2583</v>
      </c>
      <c r="F147" s="5303" t="s">
        <v>2400</v>
      </c>
      <c r="G147" s="5303" t="s">
        <v>28</v>
      </c>
      <c r="H147" s="5303" t="s">
        <v>28</v>
      </c>
      <c r="I147" s="5303" t="s">
        <v>857</v>
      </c>
    </row>
    <row customHeight="1" ht="11.25">
      <c r="A148" s="5303" t="s">
        <v>2256</v>
      </c>
      <c r="B148" s="5303" t="s">
        <v>16</v>
      </c>
      <c r="C148" s="5303" t="s">
        <v>2584</v>
      </c>
      <c r="D148" s="5303" t="s">
        <v>2585</v>
      </c>
      <c r="E148" s="5303" t="s">
        <v>2586</v>
      </c>
      <c r="F148" s="5303" t="s">
        <v>2268</v>
      </c>
      <c r="G148" s="5303" t="s">
        <v>28</v>
      </c>
      <c r="H148" s="5303" t="s">
        <v>28</v>
      </c>
      <c r="I148" s="5303" t="s">
        <v>857</v>
      </c>
    </row>
    <row customHeight="1" ht="11.25">
      <c r="A149" s="5303" t="s">
        <v>2256</v>
      </c>
      <c r="B149" s="5303" t="s">
        <v>16</v>
      </c>
      <c r="C149" s="5303" t="s">
        <v>2587</v>
      </c>
      <c r="D149" s="5303" t="s">
        <v>2588</v>
      </c>
      <c r="E149" s="5303" t="s">
        <v>2589</v>
      </c>
      <c r="F149" s="5303" t="s">
        <v>2260</v>
      </c>
      <c r="G149" s="5303" t="s">
        <v>28</v>
      </c>
      <c r="H149" s="5303" t="s">
        <v>28</v>
      </c>
      <c r="I149" s="5303" t="s">
        <v>857</v>
      </c>
    </row>
    <row customHeight="1" ht="11.25">
      <c r="A150" s="5303" t="s">
        <v>2256</v>
      </c>
      <c r="B150" s="5303" t="s">
        <v>16</v>
      </c>
      <c r="C150" s="5303" t="s">
        <v>2412</v>
      </c>
      <c r="D150" s="5303" t="s">
        <v>2413</v>
      </c>
      <c r="E150" s="5303" t="s">
        <v>2414</v>
      </c>
      <c r="F150" s="5303" t="s">
        <v>2297</v>
      </c>
      <c r="G150" s="5303" t="s">
        <v>28</v>
      </c>
      <c r="H150" s="5303" t="s">
        <v>28</v>
      </c>
      <c r="I150" s="5303" t="s">
        <v>857</v>
      </c>
    </row>
    <row customHeight="1" ht="11.25">
      <c r="A151" s="5303" t="s">
        <v>2256</v>
      </c>
      <c r="B151" s="5303" t="s">
        <v>16</v>
      </c>
      <c r="C151" s="5303" t="s">
        <v>2415</v>
      </c>
      <c r="D151" s="5303" t="s">
        <v>2416</v>
      </c>
      <c r="E151" s="5303" t="s">
        <v>2417</v>
      </c>
      <c r="F151" s="5303" t="s">
        <v>2405</v>
      </c>
      <c r="G151" s="5303" t="s">
        <v>2418</v>
      </c>
      <c r="H151" s="5303" t="s">
        <v>28</v>
      </c>
      <c r="I151" s="5303" t="s">
        <v>857</v>
      </c>
    </row>
    <row customHeight="1" ht="11.25">
      <c r="A152" s="5303" t="s">
        <v>2256</v>
      </c>
      <c r="B152" s="5303" t="s">
        <v>16</v>
      </c>
      <c r="C152" s="5303" t="s">
        <v>2419</v>
      </c>
      <c r="D152" s="5303" t="s">
        <v>2420</v>
      </c>
      <c r="E152" s="5303" t="s">
        <v>2421</v>
      </c>
      <c r="F152" s="5303" t="s">
        <v>2405</v>
      </c>
      <c r="G152" s="5303" t="s">
        <v>28</v>
      </c>
      <c r="H152" s="5303" t="s">
        <v>28</v>
      </c>
      <c r="I152" s="5303" t="s">
        <v>857</v>
      </c>
    </row>
    <row customHeight="1" ht="11.25">
      <c r="A153" s="5303" t="s">
        <v>2256</v>
      </c>
      <c r="B153" s="5303" t="s">
        <v>16</v>
      </c>
      <c r="C153" s="5303" t="s">
        <v>2437</v>
      </c>
      <c r="D153" s="5303" t="s">
        <v>2438</v>
      </c>
      <c r="E153" s="5303" t="s">
        <v>2439</v>
      </c>
      <c r="F153" s="5303" t="s">
        <v>2310</v>
      </c>
      <c r="G153" s="5303" t="s">
        <v>2440</v>
      </c>
      <c r="H153" s="5303" t="s">
        <v>28</v>
      </c>
      <c r="I153" s="5303" t="s">
        <v>857</v>
      </c>
    </row>
    <row customHeight="1" ht="11.25">
      <c r="A154" s="5303" t="s">
        <v>2256</v>
      </c>
      <c r="B154" s="5303" t="s">
        <v>16</v>
      </c>
      <c r="C154" s="5303" t="s">
        <v>2441</v>
      </c>
      <c r="D154" s="5303" t="s">
        <v>2442</v>
      </c>
      <c r="E154" s="5303" t="s">
        <v>2443</v>
      </c>
      <c r="F154" s="5303" t="s">
        <v>2310</v>
      </c>
      <c r="G154" s="5303" t="s">
        <v>28</v>
      </c>
      <c r="H154" s="5303" t="s">
        <v>28</v>
      </c>
      <c r="I154" s="5303" t="s">
        <v>857</v>
      </c>
    </row>
    <row customHeight="1" ht="11.25">
      <c r="A155" s="5303" t="s">
        <v>2256</v>
      </c>
      <c r="B155" s="5303" t="s">
        <v>16</v>
      </c>
      <c r="C155" s="5303" t="s">
        <v>2590</v>
      </c>
      <c r="D155" s="5303" t="s">
        <v>2591</v>
      </c>
      <c r="E155" s="5303" t="s">
        <v>2592</v>
      </c>
      <c r="F155" s="5303" t="s">
        <v>2326</v>
      </c>
      <c r="G155" s="5303" t="s">
        <v>28</v>
      </c>
      <c r="H155" s="5303" t="s">
        <v>28</v>
      </c>
      <c r="I155" s="5303" t="s">
        <v>857</v>
      </c>
    </row>
    <row customHeight="1" ht="11.25">
      <c r="A156" s="5303" t="s">
        <v>2256</v>
      </c>
      <c r="B156" s="5303" t="s">
        <v>16</v>
      </c>
      <c r="C156" s="5303" t="s">
        <v>2444</v>
      </c>
      <c r="D156" s="5303" t="s">
        <v>2445</v>
      </c>
      <c r="E156" s="5303" t="s">
        <v>2446</v>
      </c>
      <c r="F156" s="5303" t="s">
        <v>2447</v>
      </c>
      <c r="G156" s="5303" t="s">
        <v>28</v>
      </c>
      <c r="H156" s="5303" t="s">
        <v>28</v>
      </c>
      <c r="I156" s="5303" t="s">
        <v>857</v>
      </c>
    </row>
    <row customHeight="1" ht="11.25">
      <c r="A157" s="5303" t="s">
        <v>2256</v>
      </c>
      <c r="B157" s="5303" t="s">
        <v>16</v>
      </c>
      <c r="C157" s="5303" t="s">
        <v>2593</v>
      </c>
      <c r="D157" s="5303" t="s">
        <v>2594</v>
      </c>
      <c r="E157" s="5303" t="s">
        <v>2595</v>
      </c>
      <c r="F157" s="5303" t="s">
        <v>2326</v>
      </c>
      <c r="G157" s="5303" t="s">
        <v>28</v>
      </c>
      <c r="H157" s="5303" t="s">
        <v>28</v>
      </c>
      <c r="I157" s="5303" t="s">
        <v>857</v>
      </c>
    </row>
    <row customHeight="1" ht="11.25">
      <c r="A158" s="5303" t="s">
        <v>2256</v>
      </c>
      <c r="B158" s="5303" t="s">
        <v>16</v>
      </c>
      <c r="C158" s="5303" t="s">
        <v>2596</v>
      </c>
      <c r="D158" s="5303" t="s">
        <v>2597</v>
      </c>
      <c r="E158" s="5303" t="s">
        <v>2598</v>
      </c>
      <c r="F158" s="5303" t="s">
        <v>2268</v>
      </c>
      <c r="G158" s="5303" t="s">
        <v>28</v>
      </c>
      <c r="H158" s="5303" t="s">
        <v>28</v>
      </c>
      <c r="I158" s="5303" t="s">
        <v>857</v>
      </c>
    </row>
    <row customHeight="1" ht="11.25">
      <c r="A159" s="5303" t="s">
        <v>2256</v>
      </c>
      <c r="B159" s="5303" t="s">
        <v>16</v>
      </c>
      <c r="C159" s="5303" t="s">
        <v>2451</v>
      </c>
      <c r="D159" s="5303" t="s">
        <v>2452</v>
      </c>
      <c r="E159" s="5303" t="s">
        <v>2453</v>
      </c>
      <c r="F159" s="5303" t="s">
        <v>2260</v>
      </c>
      <c r="G159" s="5303" t="s">
        <v>28</v>
      </c>
      <c r="H159" s="5303" t="s">
        <v>28</v>
      </c>
      <c r="I159" s="5303" t="s">
        <v>857</v>
      </c>
    </row>
    <row customHeight="1" ht="11.25">
      <c r="A160" s="5303" t="s">
        <v>2256</v>
      </c>
      <c r="B160" s="5303" t="s">
        <v>16</v>
      </c>
      <c r="C160" s="5303" t="s">
        <v>2599</v>
      </c>
      <c r="D160" s="5303" t="s">
        <v>2600</v>
      </c>
      <c r="E160" s="5303" t="s">
        <v>2601</v>
      </c>
      <c r="F160" s="5303" t="s">
        <v>2275</v>
      </c>
      <c r="G160" s="5303" t="s">
        <v>2602</v>
      </c>
      <c r="H160" s="5303" t="s">
        <v>28</v>
      </c>
      <c r="I160" s="5303" t="s">
        <v>857</v>
      </c>
    </row>
    <row customHeight="1" ht="11.25">
      <c r="A161" s="5303" t="s">
        <v>2256</v>
      </c>
      <c r="B161" s="5303" t="s">
        <v>16</v>
      </c>
      <c r="C161" s="5303" t="s">
        <v>2454</v>
      </c>
      <c r="D161" s="5303" t="s">
        <v>2455</v>
      </c>
      <c r="E161" s="5303" t="s">
        <v>2456</v>
      </c>
      <c r="F161" s="5303" t="s">
        <v>2260</v>
      </c>
      <c r="G161" s="5303" t="s">
        <v>2457</v>
      </c>
      <c r="H161" s="5303" t="s">
        <v>28</v>
      </c>
      <c r="I161" s="5303" t="s">
        <v>857</v>
      </c>
    </row>
    <row customHeight="1" ht="11.25">
      <c r="A162" s="5303" t="s">
        <v>2256</v>
      </c>
      <c r="B162" s="5303" t="s">
        <v>16</v>
      </c>
      <c r="C162" s="5303" t="s">
        <v>2464</v>
      </c>
      <c r="D162" s="5303" t="s">
        <v>2465</v>
      </c>
      <c r="E162" s="5303" t="s">
        <v>2466</v>
      </c>
      <c r="F162" s="5303" t="s">
        <v>2260</v>
      </c>
      <c r="G162" s="5303" t="s">
        <v>2467</v>
      </c>
      <c r="H162" s="5303" t="s">
        <v>28</v>
      </c>
      <c r="I162" s="5303" t="s">
        <v>857</v>
      </c>
    </row>
    <row customHeight="1" ht="11.25">
      <c r="A163" s="5303" t="s">
        <v>2256</v>
      </c>
      <c r="B163" s="5303" t="s">
        <v>16</v>
      </c>
      <c r="C163" s="5303" t="s">
        <v>2603</v>
      </c>
      <c r="D163" s="5303" t="s">
        <v>2604</v>
      </c>
      <c r="E163" s="5303" t="s">
        <v>2605</v>
      </c>
      <c r="F163" s="5303" t="s">
        <v>2283</v>
      </c>
      <c r="G163" s="5303" t="s">
        <v>28</v>
      </c>
      <c r="H163" s="5303" t="s">
        <v>28</v>
      </c>
      <c r="I163" s="5303" t="s">
        <v>857</v>
      </c>
    </row>
    <row customHeight="1" ht="11.25">
      <c r="A164" s="5303" t="s">
        <v>2256</v>
      </c>
      <c r="B164" s="5303" t="s">
        <v>16</v>
      </c>
      <c r="C164" s="5303" t="s">
        <v>2606</v>
      </c>
      <c r="D164" s="5303" t="s">
        <v>2607</v>
      </c>
      <c r="E164" s="5303" t="s">
        <v>2608</v>
      </c>
      <c r="F164" s="5303" t="s">
        <v>2260</v>
      </c>
      <c r="G164" s="5303" t="s">
        <v>28</v>
      </c>
      <c r="H164" s="5303" t="s">
        <v>28</v>
      </c>
      <c r="I164" s="5303" t="s">
        <v>857</v>
      </c>
    </row>
    <row customHeight="1" ht="11.25">
      <c r="A165" s="5303" t="s">
        <v>2256</v>
      </c>
      <c r="B165" s="5303" t="s">
        <v>16</v>
      </c>
      <c r="C165" s="5303" t="s">
        <v>2484</v>
      </c>
      <c r="D165" s="5303" t="s">
        <v>2485</v>
      </c>
      <c r="E165" s="5303" t="s">
        <v>2486</v>
      </c>
      <c r="F165" s="5303" t="s">
        <v>2314</v>
      </c>
      <c r="G165" s="5303" t="s">
        <v>28</v>
      </c>
      <c r="H165" s="5303" t="s">
        <v>28</v>
      </c>
      <c r="I165" s="5303" t="s">
        <v>857</v>
      </c>
    </row>
    <row customHeight="1" ht="11.25">
      <c r="A166" s="5303" t="s">
        <v>2256</v>
      </c>
      <c r="B166" s="5303" t="s">
        <v>16</v>
      </c>
      <c r="C166" s="5303" t="s">
        <v>2487</v>
      </c>
      <c r="D166" s="5303" t="s">
        <v>2488</v>
      </c>
      <c r="E166" s="5303" t="s">
        <v>2489</v>
      </c>
      <c r="F166" s="5303" t="s">
        <v>2260</v>
      </c>
      <c r="G166" s="5303" t="s">
        <v>2490</v>
      </c>
      <c r="H166" s="5303" t="s">
        <v>28</v>
      </c>
      <c r="I166" s="5303" t="s">
        <v>857</v>
      </c>
    </row>
    <row customHeight="1" ht="11.25">
      <c r="A167" s="5303" t="s">
        <v>2256</v>
      </c>
      <c r="B167" s="5303" t="s">
        <v>16</v>
      </c>
      <c r="C167" s="5303" t="s">
        <v>2609</v>
      </c>
      <c r="D167" s="5303" t="s">
        <v>2610</v>
      </c>
      <c r="E167" s="5303" t="s">
        <v>2611</v>
      </c>
      <c r="F167" s="5303" t="s">
        <v>2326</v>
      </c>
      <c r="G167" s="5303" t="s">
        <v>28</v>
      </c>
      <c r="H167" s="5303" t="s">
        <v>28</v>
      </c>
      <c r="I167" s="5303" t="s">
        <v>857</v>
      </c>
    </row>
    <row customHeight="1" ht="11.25">
      <c r="A168" s="5303" t="s">
        <v>2256</v>
      </c>
      <c r="B168" s="5303" t="s">
        <v>16</v>
      </c>
      <c r="C168" s="5303" t="s">
        <v>2501</v>
      </c>
      <c r="D168" s="5303" t="s">
        <v>2502</v>
      </c>
      <c r="E168" s="5303" t="s">
        <v>2503</v>
      </c>
      <c r="F168" s="5303" t="s">
        <v>2260</v>
      </c>
      <c r="G168" s="5303" t="s">
        <v>2504</v>
      </c>
      <c r="H168" s="5303" t="s">
        <v>28</v>
      </c>
      <c r="I168" s="5303" t="s">
        <v>857</v>
      </c>
    </row>
    <row customHeight="1" ht="11.25">
      <c r="A169" s="5303" t="s">
        <v>2256</v>
      </c>
      <c r="B169" s="5303" t="s">
        <v>16</v>
      </c>
      <c r="C169" s="5303" t="s">
        <v>2505</v>
      </c>
      <c r="D169" s="5303" t="s">
        <v>2506</v>
      </c>
      <c r="E169" s="5303" t="s">
        <v>2507</v>
      </c>
      <c r="F169" s="5303" t="s">
        <v>2405</v>
      </c>
      <c r="G169" s="5303" t="s">
        <v>28</v>
      </c>
      <c r="H169" s="5303" t="s">
        <v>28</v>
      </c>
      <c r="I169" s="5303" t="s">
        <v>857</v>
      </c>
    </row>
    <row customHeight="1" ht="11.25">
      <c r="A170" s="5303" t="s">
        <v>2256</v>
      </c>
      <c r="B170" s="5303" t="s">
        <v>16</v>
      </c>
      <c r="C170" s="5303" t="s">
        <v>2516</v>
      </c>
      <c r="D170" s="5303" t="s">
        <v>2517</v>
      </c>
      <c r="E170" s="5303" t="s">
        <v>2518</v>
      </c>
      <c r="F170" s="5303" t="s">
        <v>2314</v>
      </c>
      <c r="G170" s="5303" t="s">
        <v>2519</v>
      </c>
      <c r="H170" s="5303" t="s">
        <v>28</v>
      </c>
      <c r="I170" s="5303" t="s">
        <v>857</v>
      </c>
    </row>
    <row customHeight="1" ht="11.25">
      <c r="A171" s="5303" t="s">
        <v>2256</v>
      </c>
      <c r="B171" s="5303" t="s">
        <v>16</v>
      </c>
      <c r="C171" s="5303" t="s">
        <v>28</v>
      </c>
      <c r="D171" s="5303" t="s">
        <v>2529</v>
      </c>
      <c r="E171" s="5303" t="s">
        <v>2530</v>
      </c>
      <c r="F171" s="5303" t="s">
        <v>2260</v>
      </c>
      <c r="G171" s="5303" t="s">
        <v>28</v>
      </c>
      <c r="H171" s="5303" t="s">
        <v>28</v>
      </c>
      <c r="I171" s="5303" t="s">
        <v>857</v>
      </c>
    </row>
    <row customHeight="1" ht="11.25">
      <c r="A172" s="5303" t="s">
        <v>2256</v>
      </c>
      <c r="B172" s="5303" t="s">
        <v>16</v>
      </c>
      <c r="C172" s="5303" t="s">
        <v>2612</v>
      </c>
      <c r="D172" s="5303" t="s">
        <v>2613</v>
      </c>
      <c r="E172" s="5303" t="s">
        <v>2614</v>
      </c>
      <c r="F172" s="5303" t="s">
        <v>2260</v>
      </c>
      <c r="G172" s="5303" t="s">
        <v>28</v>
      </c>
      <c r="H172" s="5303" t="s">
        <v>28</v>
      </c>
      <c r="I172" s="5303" t="s">
        <v>857</v>
      </c>
    </row>
    <row customHeight="1" ht="11.25">
      <c r="A173" s="5303" t="s">
        <v>2256</v>
      </c>
      <c r="B173" s="5303" t="s">
        <v>16</v>
      </c>
      <c r="C173" s="5303" t="s">
        <v>2534</v>
      </c>
      <c r="D173" s="5303" t="s">
        <v>2535</v>
      </c>
      <c r="E173" s="5303" t="s">
        <v>2536</v>
      </c>
      <c r="F173" s="5303" t="s">
        <v>2537</v>
      </c>
      <c r="G173" s="5303" t="s">
        <v>28</v>
      </c>
      <c r="H173" s="5303" t="s">
        <v>28</v>
      </c>
      <c r="I173" s="5303" t="s">
        <v>857</v>
      </c>
    </row>
    <row customHeight="1" ht="11.25">
      <c r="A174" s="5303" t="s">
        <v>2256</v>
      </c>
      <c r="B174" s="5303" t="s">
        <v>16</v>
      </c>
      <c r="C174" s="5303" t="s">
        <v>2538</v>
      </c>
      <c r="D174" s="5303" t="s">
        <v>2539</v>
      </c>
      <c r="E174" s="5303" t="s">
        <v>2536</v>
      </c>
      <c r="F174" s="5303" t="s">
        <v>2540</v>
      </c>
      <c r="G174" s="5303" t="s">
        <v>2541</v>
      </c>
      <c r="H174" s="5303" t="s">
        <v>28</v>
      </c>
      <c r="I174" s="5303" t="s">
        <v>857</v>
      </c>
    </row>
    <row customHeight="1" ht="11.25">
      <c r="A175" s="5303" t="s">
        <v>2256</v>
      </c>
      <c r="B175" s="5303" t="s">
        <v>16</v>
      </c>
      <c r="C175" s="5303" t="s">
        <v>2615</v>
      </c>
      <c r="D175" s="5303" t="s">
        <v>2616</v>
      </c>
      <c r="E175" s="5303" t="s">
        <v>2617</v>
      </c>
      <c r="F175" s="5303" t="s">
        <v>2260</v>
      </c>
      <c r="G175" s="5303" t="s">
        <v>28</v>
      </c>
      <c r="H175" s="5303" t="s">
        <v>28</v>
      </c>
      <c r="I175" s="5303" t="s">
        <v>857</v>
      </c>
    </row>
    <row customHeight="1" ht="11.25">
      <c r="A176" s="5303" t="s">
        <v>2256</v>
      </c>
      <c r="B176" s="5303" t="s">
        <v>16</v>
      </c>
      <c r="C176" s="5303" t="s">
        <v>2618</v>
      </c>
      <c r="D176" s="5303" t="s">
        <v>2619</v>
      </c>
      <c r="E176" s="5303" t="s">
        <v>2620</v>
      </c>
      <c r="F176" s="5303" t="s">
        <v>2340</v>
      </c>
      <c r="G176" s="5303" t="s">
        <v>28</v>
      </c>
      <c r="H176" s="5303" t="s">
        <v>28</v>
      </c>
      <c r="I176" s="5303" t="s">
        <v>857</v>
      </c>
    </row>
    <row customHeight="1" ht="11.25">
      <c r="A177" s="5303" t="s">
        <v>2256</v>
      </c>
      <c r="B177" s="5303" t="s">
        <v>16</v>
      </c>
      <c r="C177" s="5303" t="s">
        <v>2257</v>
      </c>
      <c r="D177" s="5303" t="s">
        <v>2258</v>
      </c>
      <c r="E177" s="5303" t="s">
        <v>2259</v>
      </c>
      <c r="F177" s="5303" t="s">
        <v>2260</v>
      </c>
      <c r="G177" s="5303" t="s">
        <v>28</v>
      </c>
      <c r="H177" s="5303" t="s">
        <v>28</v>
      </c>
      <c r="I177" s="5303" t="s">
        <v>910</v>
      </c>
    </row>
    <row customHeight="1" ht="11.25">
      <c r="A178" s="5303" t="s">
        <v>2256</v>
      </c>
      <c r="B178" s="5303" t="s">
        <v>16</v>
      </c>
      <c r="C178" s="5303" t="s">
        <v>2261</v>
      </c>
      <c r="D178" s="5303" t="s">
        <v>2262</v>
      </c>
      <c r="E178" s="5303" t="s">
        <v>2263</v>
      </c>
      <c r="F178" s="5303" t="s">
        <v>2264</v>
      </c>
      <c r="G178" s="5303" t="s">
        <v>28</v>
      </c>
      <c r="H178" s="5303" t="s">
        <v>28</v>
      </c>
      <c r="I178" s="5303" t="s">
        <v>910</v>
      </c>
    </row>
    <row customHeight="1" ht="11.25">
      <c r="A179" s="5303" t="s">
        <v>2256</v>
      </c>
      <c r="B179" s="5303" t="s">
        <v>16</v>
      </c>
      <c r="C179" s="5303" t="s">
        <v>2284</v>
      </c>
      <c r="D179" s="5303" t="s">
        <v>2285</v>
      </c>
      <c r="E179" s="5303" t="s">
        <v>2286</v>
      </c>
      <c r="F179" s="5303" t="s">
        <v>2260</v>
      </c>
      <c r="G179" s="5303" t="s">
        <v>28</v>
      </c>
      <c r="H179" s="5303" t="s">
        <v>28</v>
      </c>
      <c r="I179" s="5303" t="s">
        <v>910</v>
      </c>
    </row>
    <row customHeight="1" ht="11.25">
      <c r="A180" s="5303" t="s">
        <v>2256</v>
      </c>
      <c r="B180" s="5303" t="s">
        <v>16</v>
      </c>
      <c r="C180" s="5303" t="s">
        <v>2549</v>
      </c>
      <c r="D180" s="5303" t="s">
        <v>2550</v>
      </c>
      <c r="E180" s="5303" t="s">
        <v>2551</v>
      </c>
      <c r="F180" s="5303" t="s">
        <v>2383</v>
      </c>
      <c r="G180" s="5303" t="s">
        <v>28</v>
      </c>
      <c r="H180" s="5303" t="s">
        <v>28</v>
      </c>
      <c r="I180" s="5303" t="s">
        <v>910</v>
      </c>
    </row>
    <row customHeight="1" ht="11.25">
      <c r="A181" s="5303" t="s">
        <v>2256</v>
      </c>
      <c r="B181" s="5303" t="s">
        <v>16</v>
      </c>
      <c r="C181" s="5303" t="s">
        <v>2287</v>
      </c>
      <c r="D181" s="5303" t="s">
        <v>2288</v>
      </c>
      <c r="E181" s="5303" t="s">
        <v>2289</v>
      </c>
      <c r="F181" s="5303" t="s">
        <v>2290</v>
      </c>
      <c r="G181" s="5303" t="s">
        <v>28</v>
      </c>
      <c r="H181" s="5303" t="s">
        <v>28</v>
      </c>
      <c r="I181" s="5303" t="s">
        <v>910</v>
      </c>
    </row>
    <row customHeight="1" ht="11.25">
      <c r="A182" s="5303" t="s">
        <v>2256</v>
      </c>
      <c r="B182" s="5303" t="s">
        <v>16</v>
      </c>
      <c r="C182" s="5303" t="s">
        <v>2552</v>
      </c>
      <c r="D182" s="5303" t="s">
        <v>2553</v>
      </c>
      <c r="E182" s="5303" t="s">
        <v>2554</v>
      </c>
      <c r="F182" s="5303" t="s">
        <v>2260</v>
      </c>
      <c r="G182" s="5303" t="s">
        <v>28</v>
      </c>
      <c r="H182" s="5303" t="s">
        <v>28</v>
      </c>
      <c r="I182" s="5303" t="s">
        <v>910</v>
      </c>
    </row>
    <row customHeight="1" ht="11.25">
      <c r="A183" s="5303" t="s">
        <v>2256</v>
      </c>
      <c r="B183" s="5303" t="s">
        <v>16</v>
      </c>
      <c r="C183" s="5303" t="s">
        <v>2294</v>
      </c>
      <c r="D183" s="5303" t="s">
        <v>2295</v>
      </c>
      <c r="E183" s="5303" t="s">
        <v>2296</v>
      </c>
      <c r="F183" s="5303" t="s">
        <v>2297</v>
      </c>
      <c r="G183" s="5303" t="s">
        <v>28</v>
      </c>
      <c r="H183" s="5303" t="s">
        <v>28</v>
      </c>
      <c r="I183" s="5303" t="s">
        <v>910</v>
      </c>
    </row>
    <row customHeight="1" ht="11.25">
      <c r="A184" s="5303" t="s">
        <v>2256</v>
      </c>
      <c r="B184" s="5303" t="s">
        <v>16</v>
      </c>
      <c r="C184" s="5303" t="s">
        <v>2298</v>
      </c>
      <c r="D184" s="5303" t="s">
        <v>2299</v>
      </c>
      <c r="E184" s="5303" t="s">
        <v>2300</v>
      </c>
      <c r="F184" s="5303" t="s">
        <v>2297</v>
      </c>
      <c r="G184" s="5303" t="s">
        <v>28</v>
      </c>
      <c r="H184" s="5303" t="s">
        <v>28</v>
      </c>
      <c r="I184" s="5303" t="s">
        <v>910</v>
      </c>
    </row>
    <row customHeight="1" ht="11.25">
      <c r="A185" s="5303" t="s">
        <v>2256</v>
      </c>
      <c r="B185" s="5303" t="s">
        <v>16</v>
      </c>
      <c r="C185" s="5303" t="s">
        <v>2555</v>
      </c>
      <c r="D185" s="5303" t="s">
        <v>2556</v>
      </c>
      <c r="E185" s="5303" t="s">
        <v>2557</v>
      </c>
      <c r="F185" s="5303" t="s">
        <v>2304</v>
      </c>
      <c r="G185" s="5303" t="s">
        <v>2558</v>
      </c>
      <c r="H185" s="5303" t="s">
        <v>28</v>
      </c>
      <c r="I185" s="5303" t="s">
        <v>910</v>
      </c>
    </row>
    <row customHeight="1" ht="11.25">
      <c r="A186" s="5303" t="s">
        <v>2256</v>
      </c>
      <c r="B186" s="5303" t="s">
        <v>16</v>
      </c>
      <c r="C186" s="5303" t="s">
        <v>2559</v>
      </c>
      <c r="D186" s="5303" t="s">
        <v>2560</v>
      </c>
      <c r="E186" s="5303" t="s">
        <v>2309</v>
      </c>
      <c r="F186" s="5303" t="s">
        <v>2561</v>
      </c>
      <c r="G186" s="5303" t="s">
        <v>28</v>
      </c>
      <c r="H186" s="5303" t="s">
        <v>28</v>
      </c>
      <c r="I186" s="5303" t="s">
        <v>910</v>
      </c>
    </row>
    <row customHeight="1" ht="11.25">
      <c r="A187" s="5303" t="s">
        <v>2256</v>
      </c>
      <c r="B187" s="5303" t="s">
        <v>16</v>
      </c>
      <c r="C187" s="5303" t="s">
        <v>2301</v>
      </c>
      <c r="D187" s="5303" t="s">
        <v>2302</v>
      </c>
      <c r="E187" s="5303" t="s">
        <v>2303</v>
      </c>
      <c r="F187" s="5303" t="s">
        <v>2304</v>
      </c>
      <c r="G187" s="5303" t="s">
        <v>28</v>
      </c>
      <c r="H187" s="5303" t="s">
        <v>28</v>
      </c>
      <c r="I187" s="5303" t="s">
        <v>910</v>
      </c>
    </row>
    <row customHeight="1" ht="11.25">
      <c r="A188" s="5303" t="s">
        <v>2256</v>
      </c>
      <c r="B188" s="5303" t="s">
        <v>16</v>
      </c>
      <c r="C188" s="5303" t="s">
        <v>2562</v>
      </c>
      <c r="D188" s="5303" t="s">
        <v>2563</v>
      </c>
      <c r="E188" s="5303" t="s">
        <v>2564</v>
      </c>
      <c r="F188" s="5303" t="s">
        <v>53</v>
      </c>
      <c r="G188" s="5303" t="s">
        <v>28</v>
      </c>
      <c r="H188" s="5303" t="s">
        <v>28</v>
      </c>
      <c r="I188" s="5303" t="s">
        <v>910</v>
      </c>
    </row>
    <row customHeight="1" ht="11.25">
      <c r="A189" s="5303" t="s">
        <v>2256</v>
      </c>
      <c r="B189" s="5303" t="s">
        <v>16</v>
      </c>
      <c r="C189" s="5303" t="s">
        <v>2568</v>
      </c>
      <c r="D189" s="5303" t="s">
        <v>2306</v>
      </c>
      <c r="E189" s="5303" t="s">
        <v>2569</v>
      </c>
      <c r="F189" s="5303" t="s">
        <v>2326</v>
      </c>
      <c r="G189" s="5303" t="s">
        <v>28</v>
      </c>
      <c r="H189" s="5303" t="s">
        <v>28</v>
      </c>
      <c r="I189" s="5303" t="s">
        <v>910</v>
      </c>
    </row>
    <row customHeight="1" ht="11.25">
      <c r="A190" s="5303" t="s">
        <v>2256</v>
      </c>
      <c r="B190" s="5303" t="s">
        <v>16</v>
      </c>
      <c r="C190" s="5303" t="s">
        <v>2305</v>
      </c>
      <c r="D190" s="5303" t="s">
        <v>2306</v>
      </c>
      <c r="E190" s="5303" t="s">
        <v>2307</v>
      </c>
      <c r="F190" s="5303" t="s">
        <v>2279</v>
      </c>
      <c r="G190" s="5303" t="s">
        <v>28</v>
      </c>
      <c r="H190" s="5303" t="s">
        <v>28</v>
      </c>
      <c r="I190" s="5303" t="s">
        <v>910</v>
      </c>
    </row>
    <row customHeight="1" ht="11.25">
      <c r="A191" s="5303" t="s">
        <v>2256</v>
      </c>
      <c r="B191" s="5303" t="s">
        <v>16</v>
      </c>
      <c r="C191" s="5303" t="s">
        <v>2308</v>
      </c>
      <c r="D191" s="5303" t="s">
        <v>2306</v>
      </c>
      <c r="E191" s="5303" t="s">
        <v>2309</v>
      </c>
      <c r="F191" s="5303" t="s">
        <v>2310</v>
      </c>
      <c r="G191" s="5303" t="s">
        <v>28</v>
      </c>
      <c r="H191" s="5303" t="s">
        <v>28</v>
      </c>
      <c r="I191" s="5303" t="s">
        <v>910</v>
      </c>
    </row>
    <row customHeight="1" ht="11.25">
      <c r="A192" s="5303" t="s">
        <v>2256</v>
      </c>
      <c r="B192" s="5303" t="s">
        <v>16</v>
      </c>
      <c r="C192" s="5303" t="s">
        <v>2570</v>
      </c>
      <c r="D192" s="5303" t="s">
        <v>2571</v>
      </c>
      <c r="E192" s="5303" t="s">
        <v>2572</v>
      </c>
      <c r="F192" s="5303" t="s">
        <v>2275</v>
      </c>
      <c r="G192" s="5303" t="s">
        <v>2573</v>
      </c>
      <c r="H192" s="5303" t="s">
        <v>28</v>
      </c>
      <c r="I192" s="5303" t="s">
        <v>910</v>
      </c>
    </row>
    <row customHeight="1" ht="11.25">
      <c r="A193" s="5303" t="s">
        <v>2256</v>
      </c>
      <c r="B193" s="5303" t="s">
        <v>16</v>
      </c>
      <c r="C193" s="5303" t="s">
        <v>2311</v>
      </c>
      <c r="D193" s="5303" t="s">
        <v>2312</v>
      </c>
      <c r="E193" s="5303" t="s">
        <v>2313</v>
      </c>
      <c r="F193" s="5303" t="s">
        <v>2314</v>
      </c>
      <c r="G193" s="5303" t="s">
        <v>28</v>
      </c>
      <c r="H193" s="5303" t="s">
        <v>28</v>
      </c>
      <c r="I193" s="5303" t="s">
        <v>910</v>
      </c>
    </row>
    <row customHeight="1" ht="11.25">
      <c r="A194" s="5303" t="s">
        <v>2256</v>
      </c>
      <c r="B194" s="5303" t="s">
        <v>16</v>
      </c>
      <c r="C194" s="5303" t="s">
        <v>2318</v>
      </c>
      <c r="D194" s="5303" t="s">
        <v>2319</v>
      </c>
      <c r="E194" s="5303" t="s">
        <v>2320</v>
      </c>
      <c r="F194" s="5303" t="s">
        <v>2321</v>
      </c>
      <c r="G194" s="5303" t="s">
        <v>2322</v>
      </c>
      <c r="H194" s="5303" t="s">
        <v>28</v>
      </c>
      <c r="I194" s="5303" t="s">
        <v>910</v>
      </c>
    </row>
    <row customHeight="1" ht="11.25">
      <c r="A195" s="5303" t="s">
        <v>2256</v>
      </c>
      <c r="B195" s="5303" t="s">
        <v>16</v>
      </c>
      <c r="C195" s="5303" t="s">
        <v>2328</v>
      </c>
      <c r="D195" s="5303" t="s">
        <v>2329</v>
      </c>
      <c r="E195" s="5303" t="s">
        <v>2330</v>
      </c>
      <c r="F195" s="5303" t="s">
        <v>2283</v>
      </c>
      <c r="G195" s="5303" t="s">
        <v>2331</v>
      </c>
      <c r="H195" s="5303" t="s">
        <v>28</v>
      </c>
      <c r="I195" s="5303" t="s">
        <v>910</v>
      </c>
    </row>
    <row customHeight="1" ht="11.25">
      <c r="A196" s="5303" t="s">
        <v>2256</v>
      </c>
      <c r="B196" s="5303" t="s">
        <v>16</v>
      </c>
      <c r="C196" s="5303" t="s">
        <v>2332</v>
      </c>
      <c r="D196" s="5303" t="s">
        <v>2333</v>
      </c>
      <c r="E196" s="5303" t="s">
        <v>2334</v>
      </c>
      <c r="F196" s="5303" t="s">
        <v>2335</v>
      </c>
      <c r="G196" s="5303" t="s">
        <v>2336</v>
      </c>
      <c r="H196" s="5303" t="s">
        <v>28</v>
      </c>
      <c r="I196" s="5303" t="s">
        <v>910</v>
      </c>
    </row>
    <row customHeight="1" ht="11.25">
      <c r="A197" s="5303" t="s">
        <v>2256</v>
      </c>
      <c r="B197" s="5303" t="s">
        <v>16</v>
      </c>
      <c r="C197" s="5303" t="s">
        <v>2337</v>
      </c>
      <c r="D197" s="5303" t="s">
        <v>2338</v>
      </c>
      <c r="E197" s="5303" t="s">
        <v>2339</v>
      </c>
      <c r="F197" s="5303" t="s">
        <v>2340</v>
      </c>
      <c r="G197" s="5303" t="s">
        <v>28</v>
      </c>
      <c r="H197" s="5303" t="s">
        <v>28</v>
      </c>
      <c r="I197" s="5303" t="s">
        <v>910</v>
      </c>
    </row>
    <row customHeight="1" ht="11.25">
      <c r="A198" s="5303" t="s">
        <v>2256</v>
      </c>
      <c r="B198" s="5303" t="s">
        <v>16</v>
      </c>
      <c r="C198" s="5303" t="s">
        <v>2347</v>
      </c>
      <c r="D198" s="5303" t="s">
        <v>2342</v>
      </c>
      <c r="E198" s="5303" t="s">
        <v>2348</v>
      </c>
      <c r="F198" s="5303" t="s">
        <v>2326</v>
      </c>
      <c r="G198" s="5303" t="s">
        <v>2349</v>
      </c>
      <c r="H198" s="5303" t="s">
        <v>28</v>
      </c>
      <c r="I198" s="5303" t="s">
        <v>910</v>
      </c>
    </row>
    <row customHeight="1" ht="11.25">
      <c r="A199" s="5303" t="s">
        <v>2256</v>
      </c>
      <c r="B199" s="5303" t="s">
        <v>16</v>
      </c>
      <c r="C199" s="5303" t="s">
        <v>2350</v>
      </c>
      <c r="D199" s="5303" t="s">
        <v>2351</v>
      </c>
      <c r="E199" s="5303" t="s">
        <v>2352</v>
      </c>
      <c r="F199" s="5303" t="s">
        <v>2326</v>
      </c>
      <c r="G199" s="5303" t="s">
        <v>2353</v>
      </c>
      <c r="H199" s="5303" t="s">
        <v>28</v>
      </c>
      <c r="I199" s="5303" t="s">
        <v>910</v>
      </c>
    </row>
    <row customHeight="1" ht="11.25">
      <c r="A200" s="5303" t="s">
        <v>2256</v>
      </c>
      <c r="B200" s="5303" t="s">
        <v>16</v>
      </c>
      <c r="C200" s="5303" t="s">
        <v>2357</v>
      </c>
      <c r="D200" s="5303" t="s">
        <v>2358</v>
      </c>
      <c r="E200" s="5303" t="s">
        <v>2359</v>
      </c>
      <c r="F200" s="5303" t="s">
        <v>2335</v>
      </c>
      <c r="G200" s="5303" t="s">
        <v>28</v>
      </c>
      <c r="H200" s="5303" t="s">
        <v>28</v>
      </c>
      <c r="I200" s="5303" t="s">
        <v>910</v>
      </c>
    </row>
    <row customHeight="1" ht="11.25">
      <c r="A201" s="5303" t="s">
        <v>2256</v>
      </c>
      <c r="B201" s="5303" t="s">
        <v>16</v>
      </c>
      <c r="C201" s="5303" t="s">
        <v>2360</v>
      </c>
      <c r="D201" s="5303" t="s">
        <v>2361</v>
      </c>
      <c r="E201" s="5303" t="s">
        <v>2362</v>
      </c>
      <c r="F201" s="5303" t="s">
        <v>2363</v>
      </c>
      <c r="G201" s="5303" t="s">
        <v>28</v>
      </c>
      <c r="H201" s="5303" t="s">
        <v>28</v>
      </c>
      <c r="I201" s="5303" t="s">
        <v>910</v>
      </c>
    </row>
    <row customHeight="1" ht="11.25">
      <c r="A202" s="5303" t="s">
        <v>2256</v>
      </c>
      <c r="B202" s="5303" t="s">
        <v>16</v>
      </c>
      <c r="C202" s="5303" t="s">
        <v>2364</v>
      </c>
      <c r="D202" s="5303" t="s">
        <v>2365</v>
      </c>
      <c r="E202" s="5303" t="s">
        <v>2366</v>
      </c>
      <c r="F202" s="5303" t="s">
        <v>2297</v>
      </c>
      <c r="G202" s="5303" t="s">
        <v>2367</v>
      </c>
      <c r="H202" s="5303" t="s">
        <v>28</v>
      </c>
      <c r="I202" s="5303" t="s">
        <v>910</v>
      </c>
    </row>
    <row customHeight="1" ht="11.25">
      <c r="A203" s="5303" t="s">
        <v>2256</v>
      </c>
      <c r="B203" s="5303" t="s">
        <v>16</v>
      </c>
      <c r="C203" s="5303" t="s">
        <v>2368</v>
      </c>
      <c r="D203" s="5303" t="s">
        <v>2369</v>
      </c>
      <c r="E203" s="5303" t="s">
        <v>2370</v>
      </c>
      <c r="F203" s="5303" t="s">
        <v>2335</v>
      </c>
      <c r="G203" s="5303" t="s">
        <v>2371</v>
      </c>
      <c r="H203" s="5303" t="s">
        <v>28</v>
      </c>
      <c r="I203" s="5303" t="s">
        <v>910</v>
      </c>
    </row>
    <row customHeight="1" ht="11.25">
      <c r="A204" s="5303" t="s">
        <v>2256</v>
      </c>
      <c r="B204" s="5303" t="s">
        <v>16</v>
      </c>
      <c r="C204" s="5303" t="s">
        <v>2372</v>
      </c>
      <c r="D204" s="5303" t="s">
        <v>2373</v>
      </c>
      <c r="E204" s="5303" t="s">
        <v>2374</v>
      </c>
      <c r="F204" s="5303" t="s">
        <v>2297</v>
      </c>
      <c r="G204" s="5303" t="s">
        <v>2375</v>
      </c>
      <c r="H204" s="5303" t="s">
        <v>28</v>
      </c>
      <c r="I204" s="5303" t="s">
        <v>910</v>
      </c>
    </row>
    <row customHeight="1" ht="11.25">
      <c r="A205" s="5303" t="s">
        <v>2256</v>
      </c>
      <c r="B205" s="5303" t="s">
        <v>16</v>
      </c>
      <c r="C205" s="5303" t="s">
        <v>2376</v>
      </c>
      <c r="D205" s="5303" t="s">
        <v>2377</v>
      </c>
      <c r="E205" s="5303" t="s">
        <v>2378</v>
      </c>
      <c r="F205" s="5303" t="s">
        <v>2283</v>
      </c>
      <c r="G205" s="5303" t="s">
        <v>2379</v>
      </c>
      <c r="H205" s="5303" t="s">
        <v>28</v>
      </c>
      <c r="I205" s="5303" t="s">
        <v>910</v>
      </c>
    </row>
    <row customHeight="1" ht="11.25">
      <c r="A206" s="5303" t="s">
        <v>2256</v>
      </c>
      <c r="B206" s="5303" t="s">
        <v>16</v>
      </c>
      <c r="C206" s="5303" t="s">
        <v>13</v>
      </c>
      <c r="D206" s="5303" t="s">
        <v>48</v>
      </c>
      <c r="E206" s="5303" t="s">
        <v>51</v>
      </c>
      <c r="F206" s="5303" t="s">
        <v>53</v>
      </c>
      <c r="G206" s="5303" t="s">
        <v>28</v>
      </c>
      <c r="H206" s="5303" t="s">
        <v>28</v>
      </c>
      <c r="I206" s="5303" t="s">
        <v>910</v>
      </c>
    </row>
    <row customHeight="1" ht="11.25">
      <c r="A207" s="5303" t="s">
        <v>2256</v>
      </c>
      <c r="B207" s="5303" t="s">
        <v>16</v>
      </c>
      <c r="C207" s="5303" t="s">
        <v>2380</v>
      </c>
      <c r="D207" s="5303" t="s">
        <v>2381</v>
      </c>
      <c r="E207" s="5303" t="s">
        <v>2382</v>
      </c>
      <c r="F207" s="5303" t="s">
        <v>2383</v>
      </c>
      <c r="G207" s="5303" t="s">
        <v>28</v>
      </c>
      <c r="H207" s="5303" t="s">
        <v>28</v>
      </c>
      <c r="I207" s="5303" t="s">
        <v>910</v>
      </c>
    </row>
    <row customHeight="1" ht="11.25">
      <c r="A208" s="5303" t="s">
        <v>2256</v>
      </c>
      <c r="B208" s="5303" t="s">
        <v>16</v>
      </c>
      <c r="C208" s="5303" t="s">
        <v>2387</v>
      </c>
      <c r="D208" s="5303" t="s">
        <v>2388</v>
      </c>
      <c r="E208" s="5303" t="s">
        <v>2389</v>
      </c>
      <c r="F208" s="5303" t="s">
        <v>2314</v>
      </c>
      <c r="G208" s="5303" t="s">
        <v>28</v>
      </c>
      <c r="H208" s="5303" t="s">
        <v>28</v>
      </c>
      <c r="I208" s="5303" t="s">
        <v>910</v>
      </c>
    </row>
    <row customHeight="1" ht="11.25">
      <c r="A209" s="5303" t="s">
        <v>2256</v>
      </c>
      <c r="B209" s="5303" t="s">
        <v>16</v>
      </c>
      <c r="C209" s="5303" t="s">
        <v>2393</v>
      </c>
      <c r="D209" s="5303" t="s">
        <v>2394</v>
      </c>
      <c r="E209" s="5303" t="s">
        <v>2395</v>
      </c>
      <c r="F209" s="5303" t="s">
        <v>2326</v>
      </c>
      <c r="G209" s="5303" t="s">
        <v>2396</v>
      </c>
      <c r="H209" s="5303" t="s">
        <v>28</v>
      </c>
      <c r="I209" s="5303" t="s">
        <v>910</v>
      </c>
    </row>
    <row customHeight="1" ht="11.25">
      <c r="A210" s="5303" t="s">
        <v>2256</v>
      </c>
      <c r="B210" s="5303" t="s">
        <v>16</v>
      </c>
      <c r="C210" s="5303" t="s">
        <v>2574</v>
      </c>
      <c r="D210" s="5303" t="s">
        <v>2575</v>
      </c>
      <c r="E210" s="5303" t="s">
        <v>2576</v>
      </c>
      <c r="F210" s="5303" t="s">
        <v>2268</v>
      </c>
      <c r="G210" s="5303" t="s">
        <v>28</v>
      </c>
      <c r="H210" s="5303" t="s">
        <v>28</v>
      </c>
      <c r="I210" s="5303" t="s">
        <v>910</v>
      </c>
    </row>
    <row customHeight="1" ht="11.25">
      <c r="A211" s="5303" t="s">
        <v>2256</v>
      </c>
      <c r="B211" s="5303" t="s">
        <v>16</v>
      </c>
      <c r="C211" s="5303" t="s">
        <v>2397</v>
      </c>
      <c r="D211" s="5303" t="s">
        <v>2398</v>
      </c>
      <c r="E211" s="5303" t="s">
        <v>2399</v>
      </c>
      <c r="F211" s="5303" t="s">
        <v>2400</v>
      </c>
      <c r="G211" s="5303" t="s">
        <v>2401</v>
      </c>
      <c r="H211" s="5303" t="s">
        <v>28</v>
      </c>
      <c r="I211" s="5303" t="s">
        <v>910</v>
      </c>
    </row>
    <row customHeight="1" ht="11.25">
      <c r="A212" s="5303" t="s">
        <v>2256</v>
      </c>
      <c r="B212" s="5303" t="s">
        <v>16</v>
      </c>
      <c r="C212" s="5303" t="s">
        <v>2577</v>
      </c>
      <c r="D212" s="5303" t="s">
        <v>2578</v>
      </c>
      <c r="E212" s="5303" t="s">
        <v>2579</v>
      </c>
      <c r="F212" s="5303" t="s">
        <v>2363</v>
      </c>
      <c r="G212" s="5303" t="s">
        <v>2580</v>
      </c>
      <c r="H212" s="5303" t="s">
        <v>28</v>
      </c>
      <c r="I212" s="5303" t="s">
        <v>910</v>
      </c>
    </row>
    <row customHeight="1" ht="11.25">
      <c r="A213" s="5303" t="s">
        <v>2256</v>
      </c>
      <c r="B213" s="5303" t="s">
        <v>16</v>
      </c>
      <c r="C213" s="5303" t="s">
        <v>2581</v>
      </c>
      <c r="D213" s="5303" t="s">
        <v>2582</v>
      </c>
      <c r="E213" s="5303" t="s">
        <v>2583</v>
      </c>
      <c r="F213" s="5303" t="s">
        <v>2400</v>
      </c>
      <c r="G213" s="5303" t="s">
        <v>28</v>
      </c>
      <c r="H213" s="5303" t="s">
        <v>28</v>
      </c>
      <c r="I213" s="5303" t="s">
        <v>910</v>
      </c>
    </row>
    <row customHeight="1" ht="11.25">
      <c r="A214" s="5303" t="s">
        <v>2256</v>
      </c>
      <c r="B214" s="5303" t="s">
        <v>16</v>
      </c>
      <c r="C214" s="5303" t="s">
        <v>2584</v>
      </c>
      <c r="D214" s="5303" t="s">
        <v>2585</v>
      </c>
      <c r="E214" s="5303" t="s">
        <v>2586</v>
      </c>
      <c r="F214" s="5303" t="s">
        <v>2268</v>
      </c>
      <c r="G214" s="5303" t="s">
        <v>28</v>
      </c>
      <c r="H214" s="5303" t="s">
        <v>28</v>
      </c>
      <c r="I214" s="5303" t="s">
        <v>910</v>
      </c>
    </row>
    <row customHeight="1" ht="11.25">
      <c r="A215" s="5303" t="s">
        <v>2256</v>
      </c>
      <c r="B215" s="5303" t="s">
        <v>16</v>
      </c>
      <c r="C215" s="5303" t="s">
        <v>2587</v>
      </c>
      <c r="D215" s="5303" t="s">
        <v>2588</v>
      </c>
      <c r="E215" s="5303" t="s">
        <v>2589</v>
      </c>
      <c r="F215" s="5303" t="s">
        <v>2260</v>
      </c>
      <c r="G215" s="5303" t="s">
        <v>28</v>
      </c>
      <c r="H215" s="5303" t="s">
        <v>28</v>
      </c>
      <c r="I215" s="5303" t="s">
        <v>910</v>
      </c>
    </row>
    <row customHeight="1" ht="11.25">
      <c r="A216" s="5303" t="s">
        <v>2256</v>
      </c>
      <c r="B216" s="5303" t="s">
        <v>16</v>
      </c>
      <c r="C216" s="5303" t="s">
        <v>2412</v>
      </c>
      <c r="D216" s="5303" t="s">
        <v>2413</v>
      </c>
      <c r="E216" s="5303" t="s">
        <v>2414</v>
      </c>
      <c r="F216" s="5303" t="s">
        <v>2297</v>
      </c>
      <c r="G216" s="5303" t="s">
        <v>28</v>
      </c>
      <c r="H216" s="5303" t="s">
        <v>28</v>
      </c>
      <c r="I216" s="5303" t="s">
        <v>910</v>
      </c>
    </row>
    <row customHeight="1" ht="11.25">
      <c r="A217" s="5303" t="s">
        <v>2256</v>
      </c>
      <c r="B217" s="5303" t="s">
        <v>16</v>
      </c>
      <c r="C217" s="5303" t="s">
        <v>2415</v>
      </c>
      <c r="D217" s="5303" t="s">
        <v>2416</v>
      </c>
      <c r="E217" s="5303" t="s">
        <v>2417</v>
      </c>
      <c r="F217" s="5303" t="s">
        <v>2405</v>
      </c>
      <c r="G217" s="5303" t="s">
        <v>2418</v>
      </c>
      <c r="H217" s="5303" t="s">
        <v>28</v>
      </c>
      <c r="I217" s="5303" t="s">
        <v>910</v>
      </c>
    </row>
    <row customHeight="1" ht="11.25">
      <c r="A218" s="5303" t="s">
        <v>2256</v>
      </c>
      <c r="B218" s="5303" t="s">
        <v>16</v>
      </c>
      <c r="C218" s="5303" t="s">
        <v>2437</v>
      </c>
      <c r="D218" s="5303" t="s">
        <v>2438</v>
      </c>
      <c r="E218" s="5303" t="s">
        <v>2439</v>
      </c>
      <c r="F218" s="5303" t="s">
        <v>2310</v>
      </c>
      <c r="G218" s="5303" t="s">
        <v>2440</v>
      </c>
      <c r="H218" s="5303" t="s">
        <v>28</v>
      </c>
      <c r="I218" s="5303" t="s">
        <v>910</v>
      </c>
    </row>
    <row customHeight="1" ht="11.25">
      <c r="A219" s="5303" t="s">
        <v>2256</v>
      </c>
      <c r="B219" s="5303" t="s">
        <v>16</v>
      </c>
      <c r="C219" s="5303" t="s">
        <v>2441</v>
      </c>
      <c r="D219" s="5303" t="s">
        <v>2442</v>
      </c>
      <c r="E219" s="5303" t="s">
        <v>2443</v>
      </c>
      <c r="F219" s="5303" t="s">
        <v>2310</v>
      </c>
      <c r="G219" s="5303" t="s">
        <v>28</v>
      </c>
      <c r="H219" s="5303" t="s">
        <v>28</v>
      </c>
      <c r="I219" s="5303" t="s">
        <v>910</v>
      </c>
    </row>
    <row customHeight="1" ht="11.25">
      <c r="A220" s="5303" t="s">
        <v>2256</v>
      </c>
      <c r="B220" s="5303" t="s">
        <v>16</v>
      </c>
      <c r="C220" s="5303" t="s">
        <v>2590</v>
      </c>
      <c r="D220" s="5303" t="s">
        <v>2591</v>
      </c>
      <c r="E220" s="5303" t="s">
        <v>2592</v>
      </c>
      <c r="F220" s="5303" t="s">
        <v>2326</v>
      </c>
      <c r="G220" s="5303" t="s">
        <v>28</v>
      </c>
      <c r="H220" s="5303" t="s">
        <v>28</v>
      </c>
      <c r="I220" s="5303" t="s">
        <v>910</v>
      </c>
    </row>
    <row customHeight="1" ht="11.25">
      <c r="A221" s="5303" t="s">
        <v>2256</v>
      </c>
      <c r="B221" s="5303" t="s">
        <v>16</v>
      </c>
      <c r="C221" s="5303" t="s">
        <v>2593</v>
      </c>
      <c r="D221" s="5303" t="s">
        <v>2594</v>
      </c>
      <c r="E221" s="5303" t="s">
        <v>2595</v>
      </c>
      <c r="F221" s="5303" t="s">
        <v>2326</v>
      </c>
      <c r="G221" s="5303" t="s">
        <v>28</v>
      </c>
      <c r="H221" s="5303" t="s">
        <v>28</v>
      </c>
      <c r="I221" s="5303" t="s">
        <v>910</v>
      </c>
    </row>
    <row customHeight="1" ht="11.25">
      <c r="A222" s="5303" t="s">
        <v>2256</v>
      </c>
      <c r="B222" s="5303" t="s">
        <v>16</v>
      </c>
      <c r="C222" s="5303" t="s">
        <v>2596</v>
      </c>
      <c r="D222" s="5303" t="s">
        <v>2597</v>
      </c>
      <c r="E222" s="5303" t="s">
        <v>2598</v>
      </c>
      <c r="F222" s="5303" t="s">
        <v>2268</v>
      </c>
      <c r="G222" s="5303" t="s">
        <v>28</v>
      </c>
      <c r="H222" s="5303" t="s">
        <v>28</v>
      </c>
      <c r="I222" s="5303" t="s">
        <v>910</v>
      </c>
    </row>
    <row customHeight="1" ht="11.25">
      <c r="A223" s="5303" t="s">
        <v>2256</v>
      </c>
      <c r="B223" s="5303" t="s">
        <v>16</v>
      </c>
      <c r="C223" s="5303" t="s">
        <v>2451</v>
      </c>
      <c r="D223" s="5303" t="s">
        <v>2452</v>
      </c>
      <c r="E223" s="5303" t="s">
        <v>2453</v>
      </c>
      <c r="F223" s="5303" t="s">
        <v>2260</v>
      </c>
      <c r="G223" s="5303" t="s">
        <v>28</v>
      </c>
      <c r="H223" s="5303" t="s">
        <v>28</v>
      </c>
      <c r="I223" s="5303" t="s">
        <v>910</v>
      </c>
    </row>
    <row customHeight="1" ht="11.25">
      <c r="A224" s="5303" t="s">
        <v>2256</v>
      </c>
      <c r="B224" s="5303" t="s">
        <v>16</v>
      </c>
      <c r="C224" s="5303" t="s">
        <v>2599</v>
      </c>
      <c r="D224" s="5303" t="s">
        <v>2600</v>
      </c>
      <c r="E224" s="5303" t="s">
        <v>2601</v>
      </c>
      <c r="F224" s="5303" t="s">
        <v>2275</v>
      </c>
      <c r="G224" s="5303" t="s">
        <v>2602</v>
      </c>
      <c r="H224" s="5303" t="s">
        <v>28</v>
      </c>
      <c r="I224" s="5303" t="s">
        <v>910</v>
      </c>
    </row>
    <row customHeight="1" ht="11.25">
      <c r="A225" s="5303" t="s">
        <v>2256</v>
      </c>
      <c r="B225" s="5303" t="s">
        <v>16</v>
      </c>
      <c r="C225" s="5303" t="s">
        <v>2454</v>
      </c>
      <c r="D225" s="5303" t="s">
        <v>2455</v>
      </c>
      <c r="E225" s="5303" t="s">
        <v>2456</v>
      </c>
      <c r="F225" s="5303" t="s">
        <v>2260</v>
      </c>
      <c r="G225" s="5303" t="s">
        <v>2457</v>
      </c>
      <c r="H225" s="5303" t="s">
        <v>28</v>
      </c>
      <c r="I225" s="5303" t="s">
        <v>910</v>
      </c>
    </row>
    <row customHeight="1" ht="11.25">
      <c r="A226" s="5303" t="s">
        <v>2256</v>
      </c>
      <c r="B226" s="5303" t="s">
        <v>16</v>
      </c>
      <c r="C226" s="5303" t="s">
        <v>2464</v>
      </c>
      <c r="D226" s="5303" t="s">
        <v>2465</v>
      </c>
      <c r="E226" s="5303" t="s">
        <v>2466</v>
      </c>
      <c r="F226" s="5303" t="s">
        <v>2260</v>
      </c>
      <c r="G226" s="5303" t="s">
        <v>2467</v>
      </c>
      <c r="H226" s="5303" t="s">
        <v>28</v>
      </c>
      <c r="I226" s="5303" t="s">
        <v>910</v>
      </c>
    </row>
    <row customHeight="1" ht="11.25">
      <c r="A227" s="5303" t="s">
        <v>2256</v>
      </c>
      <c r="B227" s="5303" t="s">
        <v>16</v>
      </c>
      <c r="C227" s="5303" t="s">
        <v>2484</v>
      </c>
      <c r="D227" s="5303" t="s">
        <v>2485</v>
      </c>
      <c r="E227" s="5303" t="s">
        <v>2486</v>
      </c>
      <c r="F227" s="5303" t="s">
        <v>2314</v>
      </c>
      <c r="G227" s="5303" t="s">
        <v>28</v>
      </c>
      <c r="H227" s="5303" t="s">
        <v>28</v>
      </c>
      <c r="I227" s="5303" t="s">
        <v>910</v>
      </c>
    </row>
    <row customHeight="1" ht="11.25">
      <c r="A228" s="5303" t="s">
        <v>2256</v>
      </c>
      <c r="B228" s="5303" t="s">
        <v>16</v>
      </c>
      <c r="C228" s="5303" t="s">
        <v>2487</v>
      </c>
      <c r="D228" s="5303" t="s">
        <v>2488</v>
      </c>
      <c r="E228" s="5303" t="s">
        <v>2489</v>
      </c>
      <c r="F228" s="5303" t="s">
        <v>2260</v>
      </c>
      <c r="G228" s="5303" t="s">
        <v>2490</v>
      </c>
      <c r="H228" s="5303" t="s">
        <v>28</v>
      </c>
      <c r="I228" s="5303" t="s">
        <v>910</v>
      </c>
    </row>
    <row customHeight="1" ht="11.25">
      <c r="A229" s="5303" t="s">
        <v>2256</v>
      </c>
      <c r="B229" s="5303" t="s">
        <v>16</v>
      </c>
      <c r="C229" s="5303" t="s">
        <v>2609</v>
      </c>
      <c r="D229" s="5303" t="s">
        <v>2610</v>
      </c>
      <c r="E229" s="5303" t="s">
        <v>2611</v>
      </c>
      <c r="F229" s="5303" t="s">
        <v>2326</v>
      </c>
      <c r="G229" s="5303" t="s">
        <v>28</v>
      </c>
      <c r="H229" s="5303" t="s">
        <v>28</v>
      </c>
      <c r="I229" s="5303" t="s">
        <v>910</v>
      </c>
    </row>
    <row customHeight="1" ht="11.25">
      <c r="A230" s="5303" t="s">
        <v>2256</v>
      </c>
      <c r="B230" s="5303" t="s">
        <v>16</v>
      </c>
      <c r="C230" s="5303" t="s">
        <v>2501</v>
      </c>
      <c r="D230" s="5303" t="s">
        <v>2502</v>
      </c>
      <c r="E230" s="5303" t="s">
        <v>2503</v>
      </c>
      <c r="F230" s="5303" t="s">
        <v>2260</v>
      </c>
      <c r="G230" s="5303" t="s">
        <v>2504</v>
      </c>
      <c r="H230" s="5303" t="s">
        <v>28</v>
      </c>
      <c r="I230" s="5303" t="s">
        <v>910</v>
      </c>
    </row>
    <row customHeight="1" ht="11.25">
      <c r="A231" s="5303" t="s">
        <v>2256</v>
      </c>
      <c r="B231" s="5303" t="s">
        <v>16</v>
      </c>
      <c r="C231" s="5303" t="s">
        <v>2505</v>
      </c>
      <c r="D231" s="5303" t="s">
        <v>2506</v>
      </c>
      <c r="E231" s="5303" t="s">
        <v>2507</v>
      </c>
      <c r="F231" s="5303" t="s">
        <v>2405</v>
      </c>
      <c r="G231" s="5303" t="s">
        <v>28</v>
      </c>
      <c r="H231" s="5303" t="s">
        <v>28</v>
      </c>
      <c r="I231" s="5303" t="s">
        <v>910</v>
      </c>
    </row>
    <row customHeight="1" ht="11.25">
      <c r="A232" s="5303" t="s">
        <v>2256</v>
      </c>
      <c r="B232" s="5303" t="s">
        <v>16</v>
      </c>
      <c r="C232" s="5303" t="s">
        <v>2516</v>
      </c>
      <c r="D232" s="5303" t="s">
        <v>2517</v>
      </c>
      <c r="E232" s="5303" t="s">
        <v>2518</v>
      </c>
      <c r="F232" s="5303" t="s">
        <v>2314</v>
      </c>
      <c r="G232" s="5303" t="s">
        <v>2519</v>
      </c>
      <c r="H232" s="5303" t="s">
        <v>28</v>
      </c>
      <c r="I232" s="5303" t="s">
        <v>910</v>
      </c>
    </row>
    <row customHeight="1" ht="11.25">
      <c r="A233" s="5303" t="s">
        <v>2256</v>
      </c>
      <c r="B233" s="5303" t="s">
        <v>16</v>
      </c>
      <c r="C233" s="5303" t="s">
        <v>28</v>
      </c>
      <c r="D233" s="5303" t="s">
        <v>2529</v>
      </c>
      <c r="E233" s="5303" t="s">
        <v>2530</v>
      </c>
      <c r="F233" s="5303" t="s">
        <v>2260</v>
      </c>
      <c r="G233" s="5303" t="s">
        <v>28</v>
      </c>
      <c r="H233" s="5303" t="s">
        <v>28</v>
      </c>
      <c r="I233" s="5303" t="s">
        <v>910</v>
      </c>
    </row>
    <row customHeight="1" ht="11.25">
      <c r="A234" s="5303" t="s">
        <v>2256</v>
      </c>
      <c r="B234" s="5303" t="s">
        <v>16</v>
      </c>
      <c r="C234" s="5303" t="s">
        <v>2534</v>
      </c>
      <c r="D234" s="5303" t="s">
        <v>2535</v>
      </c>
      <c r="E234" s="5303" t="s">
        <v>2536</v>
      </c>
      <c r="F234" s="5303" t="s">
        <v>2537</v>
      </c>
      <c r="G234" s="5303" t="s">
        <v>28</v>
      </c>
      <c r="H234" s="5303" t="s">
        <v>28</v>
      </c>
      <c r="I234" s="5303" t="s">
        <v>910</v>
      </c>
    </row>
    <row customHeight="1" ht="11.25">
      <c r="A235" s="5303" t="s">
        <v>2256</v>
      </c>
      <c r="B235" s="5303" t="s">
        <v>16</v>
      </c>
      <c r="C235" s="5303" t="s">
        <v>2538</v>
      </c>
      <c r="D235" s="5303" t="s">
        <v>2539</v>
      </c>
      <c r="E235" s="5303" t="s">
        <v>2536</v>
      </c>
      <c r="F235" s="5303" t="s">
        <v>2540</v>
      </c>
      <c r="G235" s="5303" t="s">
        <v>2541</v>
      </c>
      <c r="H235" s="5303" t="s">
        <v>28</v>
      </c>
      <c r="I235" s="5303" t="s">
        <v>910</v>
      </c>
    </row>
    <row customHeight="1" ht="11.25">
      <c r="A236" s="5303" t="s">
        <v>2256</v>
      </c>
      <c r="B236" s="5303" t="s">
        <v>16</v>
      </c>
      <c r="C236" s="5303" t="s">
        <v>2621</v>
      </c>
      <c r="D236" s="5303" t="s">
        <v>2622</v>
      </c>
      <c r="E236" s="5303" t="s">
        <v>2623</v>
      </c>
      <c r="F236" s="5303" t="s">
        <v>2260</v>
      </c>
      <c r="G236" s="5303" t="s">
        <v>28</v>
      </c>
      <c r="H236" s="5303" t="s">
        <v>28</v>
      </c>
      <c r="I236" s="5303" t="s">
        <v>1629</v>
      </c>
    </row>
    <row customHeight="1" ht="11.25">
      <c r="A237" s="5303" t="s">
        <v>2256</v>
      </c>
      <c r="B237" s="5303" t="s">
        <v>16</v>
      </c>
      <c r="C237" s="5303" t="s">
        <v>2624</v>
      </c>
      <c r="D237" s="5303" t="s">
        <v>2625</v>
      </c>
      <c r="E237" s="5303" t="s">
        <v>2626</v>
      </c>
      <c r="F237" s="5303" t="s">
        <v>2260</v>
      </c>
      <c r="G237" s="5303" t="s">
        <v>2627</v>
      </c>
      <c r="H237" s="5303" t="s">
        <v>28</v>
      </c>
      <c r="I237" s="5303" t="s">
        <v>1629</v>
      </c>
    </row>
    <row customHeight="1" ht="11.25">
      <c r="A238" s="5303" t="s">
        <v>2256</v>
      </c>
      <c r="B238" s="5303" t="s">
        <v>16</v>
      </c>
      <c r="C238" s="5303" t="s">
        <v>2628</v>
      </c>
      <c r="D238" s="5303" t="s">
        <v>2629</v>
      </c>
      <c r="E238" s="5303" t="s">
        <v>2630</v>
      </c>
      <c r="F238" s="5303" t="s">
        <v>579</v>
      </c>
      <c r="G238" s="5303" t="s">
        <v>28</v>
      </c>
      <c r="H238" s="5303" t="s">
        <v>28</v>
      </c>
      <c r="I238" s="5303" t="s">
        <v>1629</v>
      </c>
    </row>
    <row customHeight="1" ht="11.25">
      <c r="A239" s="5303" t="s">
        <v>2256</v>
      </c>
      <c r="B239" s="5303" t="s">
        <v>16</v>
      </c>
      <c r="C239" s="5303" t="s">
        <v>2631</v>
      </c>
      <c r="D239" s="5303" t="s">
        <v>2632</v>
      </c>
      <c r="E239" s="5303" t="s">
        <v>2633</v>
      </c>
      <c r="F239" s="5303" t="s">
        <v>579</v>
      </c>
      <c r="G239" s="5303" t="s">
        <v>28</v>
      </c>
      <c r="H239" s="5303" t="s">
        <v>28</v>
      </c>
      <c r="I239" s="5303" t="s">
        <v>1629</v>
      </c>
    </row>
    <row customHeight="1" ht="11.25">
      <c r="A240" s="5303" t="s">
        <v>2256</v>
      </c>
      <c r="B240" s="5303" t="s">
        <v>16</v>
      </c>
      <c r="C240" s="5303" t="s">
        <v>2634</v>
      </c>
      <c r="D240" s="5303" t="s">
        <v>2635</v>
      </c>
      <c r="E240" s="5303" t="s">
        <v>2636</v>
      </c>
      <c r="F240" s="5303" t="s">
        <v>2405</v>
      </c>
      <c r="G240" s="5303" t="s">
        <v>28</v>
      </c>
      <c r="H240" s="5303" t="s">
        <v>28</v>
      </c>
      <c r="I240" s="5303" t="s">
        <v>1629</v>
      </c>
    </row>
    <row customHeight="1" ht="11.25">
      <c r="A241" s="5303" t="s">
        <v>2256</v>
      </c>
      <c r="B241" s="5303" t="s">
        <v>16</v>
      </c>
      <c r="C241" s="5303" t="s">
        <v>2637</v>
      </c>
      <c r="D241" s="5303" t="s">
        <v>2638</v>
      </c>
      <c r="E241" s="5303" t="s">
        <v>2639</v>
      </c>
      <c r="F241" s="5303" t="s">
        <v>2260</v>
      </c>
      <c r="G241" s="5303" t="s">
        <v>28</v>
      </c>
      <c r="H241" s="5303" t="s">
        <v>28</v>
      </c>
      <c r="I241" s="5303" t="s">
        <v>1629</v>
      </c>
    </row>
    <row customHeight="1" ht="11.25">
      <c r="A242" s="5303" t="s">
        <v>2256</v>
      </c>
      <c r="B242" s="5303" t="s">
        <v>16</v>
      </c>
      <c r="C242" s="5303" t="s">
        <v>2640</v>
      </c>
      <c r="D242" s="5303" t="s">
        <v>2641</v>
      </c>
      <c r="E242" s="5303" t="s">
        <v>2642</v>
      </c>
      <c r="F242" s="5303" t="s">
        <v>2643</v>
      </c>
      <c r="G242" s="5303" t="s">
        <v>28</v>
      </c>
      <c r="H242" s="5303" t="s">
        <v>28</v>
      </c>
      <c r="I242" s="5303" t="s">
        <v>1629</v>
      </c>
    </row>
    <row customHeight="1" ht="11.25">
      <c r="A243" s="5303" t="s">
        <v>2256</v>
      </c>
      <c r="B243" s="5303" t="s">
        <v>16</v>
      </c>
      <c r="C243" s="5303" t="s">
        <v>2294</v>
      </c>
      <c r="D243" s="5303" t="s">
        <v>2295</v>
      </c>
      <c r="E243" s="5303" t="s">
        <v>2296</v>
      </c>
      <c r="F243" s="5303" t="s">
        <v>2297</v>
      </c>
      <c r="G243" s="5303" t="s">
        <v>28</v>
      </c>
      <c r="H243" s="5303" t="s">
        <v>28</v>
      </c>
      <c r="I243" s="5303" t="s">
        <v>1629</v>
      </c>
    </row>
    <row customHeight="1" ht="11.25">
      <c r="A244" s="5303" t="s">
        <v>2256</v>
      </c>
      <c r="B244" s="5303" t="s">
        <v>16</v>
      </c>
      <c r="C244" s="5303" t="s">
        <v>2555</v>
      </c>
      <c r="D244" s="5303" t="s">
        <v>2556</v>
      </c>
      <c r="E244" s="5303" t="s">
        <v>2557</v>
      </c>
      <c r="F244" s="5303" t="s">
        <v>2304</v>
      </c>
      <c r="G244" s="5303" t="s">
        <v>2558</v>
      </c>
      <c r="H244" s="5303" t="s">
        <v>28</v>
      </c>
      <c r="I244" s="5303" t="s">
        <v>1629</v>
      </c>
    </row>
    <row customHeight="1" ht="11.25">
      <c r="A245" s="5303" t="s">
        <v>2256</v>
      </c>
      <c r="B245" s="5303" t="s">
        <v>16</v>
      </c>
      <c r="C245" s="5303" t="s">
        <v>2301</v>
      </c>
      <c r="D245" s="5303" t="s">
        <v>2302</v>
      </c>
      <c r="E245" s="5303" t="s">
        <v>2303</v>
      </c>
      <c r="F245" s="5303" t="s">
        <v>2304</v>
      </c>
      <c r="G245" s="5303" t="s">
        <v>28</v>
      </c>
      <c r="H245" s="5303" t="s">
        <v>28</v>
      </c>
      <c r="I245" s="5303" t="s">
        <v>1629</v>
      </c>
    </row>
    <row customHeight="1" ht="11.25">
      <c r="A246" s="5303" t="s">
        <v>2256</v>
      </c>
      <c r="B246" s="5303" t="s">
        <v>16</v>
      </c>
      <c r="C246" s="5303" t="s">
        <v>2565</v>
      </c>
      <c r="D246" s="5303" t="s">
        <v>2566</v>
      </c>
      <c r="E246" s="5303" t="s">
        <v>2567</v>
      </c>
      <c r="F246" s="5303" t="s">
        <v>2310</v>
      </c>
      <c r="G246" s="5303" t="s">
        <v>28</v>
      </c>
      <c r="H246" s="5303" t="s">
        <v>28</v>
      </c>
      <c r="I246" s="5303" t="s">
        <v>1629</v>
      </c>
    </row>
    <row customHeight="1" ht="11.25">
      <c r="A247" s="5303" t="s">
        <v>2256</v>
      </c>
      <c r="B247" s="5303" t="s">
        <v>16</v>
      </c>
      <c r="C247" s="5303" t="s">
        <v>2644</v>
      </c>
      <c r="D247" s="5303" t="s">
        <v>2645</v>
      </c>
      <c r="E247" s="5303" t="s">
        <v>2646</v>
      </c>
      <c r="F247" s="5303" t="s">
        <v>2383</v>
      </c>
      <c r="G247" s="5303" t="s">
        <v>28</v>
      </c>
      <c r="H247" s="5303" t="s">
        <v>28</v>
      </c>
      <c r="I247" s="5303" t="s">
        <v>1629</v>
      </c>
    </row>
    <row customHeight="1" ht="11.25">
      <c r="A248" s="5303" t="s">
        <v>2256</v>
      </c>
      <c r="B248" s="5303" t="s">
        <v>16</v>
      </c>
      <c r="C248" s="5303" t="s">
        <v>2315</v>
      </c>
      <c r="D248" s="5303" t="s">
        <v>2316</v>
      </c>
      <c r="E248" s="5303" t="s">
        <v>2317</v>
      </c>
      <c r="F248" s="5303" t="s">
        <v>2260</v>
      </c>
      <c r="G248" s="5303" t="s">
        <v>28</v>
      </c>
      <c r="H248" s="5303" t="s">
        <v>28</v>
      </c>
      <c r="I248" s="5303" t="s">
        <v>1629</v>
      </c>
    </row>
    <row customHeight="1" ht="11.25">
      <c r="A249" s="5303" t="s">
        <v>2256</v>
      </c>
      <c r="B249" s="5303" t="s">
        <v>16</v>
      </c>
      <c r="C249" s="5303" t="s">
        <v>2318</v>
      </c>
      <c r="D249" s="5303" t="s">
        <v>2319</v>
      </c>
      <c r="E249" s="5303" t="s">
        <v>2320</v>
      </c>
      <c r="F249" s="5303" t="s">
        <v>2321</v>
      </c>
      <c r="G249" s="5303" t="s">
        <v>2322</v>
      </c>
      <c r="H249" s="5303" t="s">
        <v>28</v>
      </c>
      <c r="I249" s="5303" t="s">
        <v>1629</v>
      </c>
    </row>
    <row customHeight="1" ht="11.25">
      <c r="A250" s="5303" t="s">
        <v>2256</v>
      </c>
      <c r="B250" s="5303" t="s">
        <v>16</v>
      </c>
      <c r="C250" s="5303" t="s">
        <v>2332</v>
      </c>
      <c r="D250" s="5303" t="s">
        <v>2333</v>
      </c>
      <c r="E250" s="5303" t="s">
        <v>2334</v>
      </c>
      <c r="F250" s="5303" t="s">
        <v>2335</v>
      </c>
      <c r="G250" s="5303" t="s">
        <v>2336</v>
      </c>
      <c r="H250" s="5303" t="s">
        <v>28</v>
      </c>
      <c r="I250" s="5303" t="s">
        <v>1629</v>
      </c>
    </row>
    <row customHeight="1" ht="11.25">
      <c r="A251" s="5303" t="s">
        <v>2256</v>
      </c>
      <c r="B251" s="5303" t="s">
        <v>16</v>
      </c>
      <c r="C251" s="5303" t="s">
        <v>2647</v>
      </c>
      <c r="D251" s="5303" t="s">
        <v>2648</v>
      </c>
      <c r="E251" s="5303" t="s">
        <v>2649</v>
      </c>
      <c r="F251" s="5303" t="s">
        <v>2279</v>
      </c>
      <c r="G251" s="5303" t="s">
        <v>28</v>
      </c>
      <c r="H251" s="5303" t="s">
        <v>28</v>
      </c>
      <c r="I251" s="5303" t="s">
        <v>1629</v>
      </c>
    </row>
    <row customHeight="1" ht="11.25">
      <c r="A252" s="5303" t="s">
        <v>2256</v>
      </c>
      <c r="B252" s="5303" t="s">
        <v>16</v>
      </c>
      <c r="C252" s="5303" t="s">
        <v>2372</v>
      </c>
      <c r="D252" s="5303" t="s">
        <v>2373</v>
      </c>
      <c r="E252" s="5303" t="s">
        <v>2374</v>
      </c>
      <c r="F252" s="5303" t="s">
        <v>2297</v>
      </c>
      <c r="G252" s="5303" t="s">
        <v>2375</v>
      </c>
      <c r="H252" s="5303" t="s">
        <v>28</v>
      </c>
      <c r="I252" s="5303" t="s">
        <v>1629</v>
      </c>
    </row>
    <row customHeight="1" ht="11.25">
      <c r="A253" s="5303" t="s">
        <v>2256</v>
      </c>
      <c r="B253" s="5303" t="s">
        <v>16</v>
      </c>
      <c r="C253" s="5303" t="s">
        <v>2650</v>
      </c>
      <c r="D253" s="5303" t="s">
        <v>2651</v>
      </c>
      <c r="E253" s="5303" t="s">
        <v>2652</v>
      </c>
      <c r="F253" s="5303" t="s">
        <v>2400</v>
      </c>
      <c r="G253" s="5303" t="s">
        <v>2653</v>
      </c>
      <c r="H253" s="5303" t="s">
        <v>28</v>
      </c>
      <c r="I253" s="5303" t="s">
        <v>1629</v>
      </c>
    </row>
    <row customHeight="1" ht="11.25">
      <c r="A254" s="5303" t="s">
        <v>2256</v>
      </c>
      <c r="B254" s="5303" t="s">
        <v>16</v>
      </c>
      <c r="C254" s="5303" t="s">
        <v>2387</v>
      </c>
      <c r="D254" s="5303" t="s">
        <v>2388</v>
      </c>
      <c r="E254" s="5303" t="s">
        <v>2389</v>
      </c>
      <c r="F254" s="5303" t="s">
        <v>2314</v>
      </c>
      <c r="G254" s="5303" t="s">
        <v>28</v>
      </c>
      <c r="H254" s="5303" t="s">
        <v>28</v>
      </c>
      <c r="I254" s="5303" t="s">
        <v>1629</v>
      </c>
    </row>
    <row customHeight="1" ht="11.25">
      <c r="A255" s="5303" t="s">
        <v>2256</v>
      </c>
      <c r="B255" s="5303" t="s">
        <v>16</v>
      </c>
      <c r="C255" s="5303" t="s">
        <v>2654</v>
      </c>
      <c r="D255" s="5303" t="s">
        <v>2655</v>
      </c>
      <c r="E255" s="5303" t="s">
        <v>2656</v>
      </c>
      <c r="F255" s="5303" t="s">
        <v>2260</v>
      </c>
      <c r="G255" s="5303" t="s">
        <v>28</v>
      </c>
      <c r="H255" s="5303" t="s">
        <v>28</v>
      </c>
      <c r="I255" s="5303" t="s">
        <v>1629</v>
      </c>
    </row>
    <row customHeight="1" ht="11.25">
      <c r="A256" s="5303" t="s">
        <v>2256</v>
      </c>
      <c r="B256" s="5303" t="s">
        <v>16</v>
      </c>
      <c r="C256" s="5303" t="s">
        <v>2657</v>
      </c>
      <c r="D256" s="5303" t="s">
        <v>2658</v>
      </c>
      <c r="E256" s="5303" t="s">
        <v>2659</v>
      </c>
      <c r="F256" s="5303" t="s">
        <v>2321</v>
      </c>
      <c r="G256" s="5303" t="s">
        <v>28</v>
      </c>
      <c r="H256" s="5303" t="s">
        <v>28</v>
      </c>
      <c r="I256" s="5303" t="s">
        <v>1629</v>
      </c>
    </row>
    <row customHeight="1" ht="11.25">
      <c r="A257" s="5303" t="s">
        <v>2256</v>
      </c>
      <c r="B257" s="5303" t="s">
        <v>16</v>
      </c>
      <c r="C257" s="5303" t="s">
        <v>2660</v>
      </c>
      <c r="D257" s="5303" t="s">
        <v>2661</v>
      </c>
      <c r="E257" s="5303" t="s">
        <v>2662</v>
      </c>
      <c r="F257" s="5303" t="s">
        <v>2283</v>
      </c>
      <c r="G257" s="5303" t="s">
        <v>28</v>
      </c>
      <c r="H257" s="5303" t="s">
        <v>28</v>
      </c>
      <c r="I257" s="5303" t="s">
        <v>1629</v>
      </c>
    </row>
    <row customHeight="1" ht="11.25">
      <c r="A258" s="5303" t="s">
        <v>2256</v>
      </c>
      <c r="B258" s="5303" t="s">
        <v>16</v>
      </c>
      <c r="C258" s="5303" t="s">
        <v>2663</v>
      </c>
      <c r="D258" s="5303" t="s">
        <v>2664</v>
      </c>
      <c r="E258" s="5303" t="s">
        <v>2665</v>
      </c>
      <c r="F258" s="5303" t="s">
        <v>2405</v>
      </c>
      <c r="G258" s="5303" t="s">
        <v>28</v>
      </c>
      <c r="H258" s="5303" t="s">
        <v>28</v>
      </c>
      <c r="I258" s="5303" t="s">
        <v>1629</v>
      </c>
    </row>
    <row customHeight="1" ht="11.25">
      <c r="A259" s="5303" t="s">
        <v>2256</v>
      </c>
      <c r="B259" s="5303" t="s">
        <v>16</v>
      </c>
      <c r="C259" s="5303" t="s">
        <v>2666</v>
      </c>
      <c r="D259" s="5303" t="s">
        <v>2667</v>
      </c>
      <c r="E259" s="5303" t="s">
        <v>2668</v>
      </c>
      <c r="F259" s="5303" t="s">
        <v>2260</v>
      </c>
      <c r="G259" s="5303" t="s">
        <v>28</v>
      </c>
      <c r="H259" s="5303" t="s">
        <v>28</v>
      </c>
      <c r="I259" s="5303" t="s">
        <v>1629</v>
      </c>
    </row>
    <row customHeight="1" ht="11.25">
      <c r="A260" s="5303" t="s">
        <v>2256</v>
      </c>
      <c r="B260" s="5303" t="s">
        <v>16</v>
      </c>
      <c r="C260" s="5303" t="s">
        <v>2669</v>
      </c>
      <c r="D260" s="5303" t="s">
        <v>2670</v>
      </c>
      <c r="E260" s="5303" t="s">
        <v>2671</v>
      </c>
      <c r="F260" s="5303" t="s">
        <v>2672</v>
      </c>
      <c r="G260" s="5303" t="s">
        <v>28</v>
      </c>
      <c r="H260" s="5303" t="s">
        <v>28</v>
      </c>
      <c r="I260" s="5303" t="s">
        <v>1629</v>
      </c>
    </row>
    <row customHeight="1" ht="11.25">
      <c r="A261" s="5303" t="s">
        <v>2256</v>
      </c>
      <c r="B261" s="5303" t="s">
        <v>16</v>
      </c>
      <c r="C261" s="5303" t="s">
        <v>2437</v>
      </c>
      <c r="D261" s="5303" t="s">
        <v>2438</v>
      </c>
      <c r="E261" s="5303" t="s">
        <v>2439</v>
      </c>
      <c r="F261" s="5303" t="s">
        <v>2310</v>
      </c>
      <c r="G261" s="5303" t="s">
        <v>2440</v>
      </c>
      <c r="H261" s="5303" t="s">
        <v>28</v>
      </c>
      <c r="I261" s="5303" t="s">
        <v>1629</v>
      </c>
    </row>
    <row customHeight="1" ht="11.25">
      <c r="A262" s="5303" t="s">
        <v>2256</v>
      </c>
      <c r="B262" s="5303" t="s">
        <v>16</v>
      </c>
      <c r="C262" s="5303" t="s">
        <v>2673</v>
      </c>
      <c r="D262" s="5303" t="s">
        <v>2674</v>
      </c>
      <c r="E262" s="5303" t="s">
        <v>2675</v>
      </c>
      <c r="F262" s="5303" t="s">
        <v>2275</v>
      </c>
      <c r="G262" s="5303" t="s">
        <v>28</v>
      </c>
      <c r="H262" s="5303" t="s">
        <v>28</v>
      </c>
      <c r="I262" s="5303" t="s">
        <v>1629</v>
      </c>
    </row>
    <row customHeight="1" ht="11.25">
      <c r="A263" s="5303" t="s">
        <v>2256</v>
      </c>
      <c r="B263" s="5303" t="s">
        <v>16</v>
      </c>
      <c r="C263" s="5303" t="s">
        <v>2676</v>
      </c>
      <c r="D263" s="5303" t="s">
        <v>2677</v>
      </c>
      <c r="E263" s="5303" t="s">
        <v>2678</v>
      </c>
      <c r="F263" s="5303" t="s">
        <v>2335</v>
      </c>
      <c r="G263" s="5303" t="s">
        <v>28</v>
      </c>
      <c r="H263" s="5303" t="s">
        <v>28</v>
      </c>
      <c r="I263" s="5303" t="s">
        <v>1629</v>
      </c>
    </row>
    <row customHeight="1" ht="11.25">
      <c r="A264" s="5303" t="s">
        <v>2256</v>
      </c>
      <c r="B264" s="5303" t="s">
        <v>16</v>
      </c>
      <c r="C264" s="5303" t="s">
        <v>2679</v>
      </c>
      <c r="D264" s="5303" t="s">
        <v>2680</v>
      </c>
      <c r="E264" s="5303" t="s">
        <v>2681</v>
      </c>
      <c r="F264" s="5303" t="s">
        <v>2283</v>
      </c>
      <c r="G264" s="5303" t="s">
        <v>28</v>
      </c>
      <c r="H264" s="5303" t="s">
        <v>28</v>
      </c>
      <c r="I264" s="5303" t="s">
        <v>1629</v>
      </c>
    </row>
    <row customHeight="1" ht="11.25">
      <c r="A265" s="5303" t="s">
        <v>2256</v>
      </c>
      <c r="B265" s="5303" t="s">
        <v>16</v>
      </c>
      <c r="C265" s="5303" t="s">
        <v>2682</v>
      </c>
      <c r="D265" s="5303" t="s">
        <v>2683</v>
      </c>
      <c r="E265" s="5303" t="s">
        <v>2684</v>
      </c>
      <c r="F265" s="5303" t="s">
        <v>2363</v>
      </c>
      <c r="G265" s="5303" t="s">
        <v>2685</v>
      </c>
      <c r="H265" s="5303" t="s">
        <v>28</v>
      </c>
      <c r="I265" s="5303" t="s">
        <v>1629</v>
      </c>
    </row>
    <row customHeight="1" ht="11.25">
      <c r="A266" s="5303" t="s">
        <v>2256</v>
      </c>
      <c r="B266" s="5303" t="s">
        <v>16</v>
      </c>
      <c r="C266" s="5303" t="s">
        <v>2686</v>
      </c>
      <c r="D266" s="5303" t="s">
        <v>2687</v>
      </c>
      <c r="E266" s="5303" t="s">
        <v>2688</v>
      </c>
      <c r="F266" s="5303" t="s">
        <v>2260</v>
      </c>
      <c r="G266" s="5303" t="s">
        <v>28</v>
      </c>
      <c r="H266" s="5303" t="s">
        <v>28</v>
      </c>
      <c r="I266" s="5303" t="s">
        <v>1629</v>
      </c>
    </row>
    <row customHeight="1" ht="11.25">
      <c r="A267" s="5303" t="s">
        <v>2256</v>
      </c>
      <c r="B267" s="5303" t="s">
        <v>16</v>
      </c>
      <c r="C267" s="5303" t="s">
        <v>2689</v>
      </c>
      <c r="D267" s="5303" t="s">
        <v>2690</v>
      </c>
      <c r="E267" s="5303" t="s">
        <v>2691</v>
      </c>
      <c r="F267" s="5303" t="s">
        <v>2260</v>
      </c>
      <c r="G267" s="5303" t="s">
        <v>28</v>
      </c>
      <c r="H267" s="5303" t="s">
        <v>28</v>
      </c>
      <c r="I267" s="5303" t="s">
        <v>1629</v>
      </c>
    </row>
    <row customHeight="1" ht="11.25">
      <c r="A268" s="5303" t="s">
        <v>2256</v>
      </c>
      <c r="B268" s="5303" t="s">
        <v>16</v>
      </c>
      <c r="C268" s="5303" t="s">
        <v>2692</v>
      </c>
      <c r="D268" s="5303" t="s">
        <v>2693</v>
      </c>
      <c r="E268" s="5303" t="s">
        <v>2694</v>
      </c>
      <c r="F268" s="5303" t="s">
        <v>2268</v>
      </c>
      <c r="G268" s="5303" t="s">
        <v>28</v>
      </c>
      <c r="H268" s="5303" t="s">
        <v>28</v>
      </c>
      <c r="I268" s="5303" t="s">
        <v>1629</v>
      </c>
    </row>
    <row customHeight="1" ht="11.25">
      <c r="A269" s="5303" t="s">
        <v>2256</v>
      </c>
      <c r="B269" s="5303" t="s">
        <v>16</v>
      </c>
      <c r="C269" s="5303" t="s">
        <v>2695</v>
      </c>
      <c r="D269" s="5303" t="s">
        <v>2696</v>
      </c>
      <c r="E269" s="5303" t="s">
        <v>2697</v>
      </c>
      <c r="F269" s="5303" t="s">
        <v>2268</v>
      </c>
      <c r="G269" s="5303" t="s">
        <v>28</v>
      </c>
      <c r="H269" s="5303" t="s">
        <v>28</v>
      </c>
      <c r="I269" s="5303" t="s">
        <v>1629</v>
      </c>
    </row>
    <row customHeight="1" ht="11.25">
      <c r="A270" s="5303" t="s">
        <v>2256</v>
      </c>
      <c r="B270" s="5303" t="s">
        <v>16</v>
      </c>
      <c r="C270" s="5303" t="s">
        <v>2698</v>
      </c>
      <c r="D270" s="5303" t="s">
        <v>2699</v>
      </c>
      <c r="E270" s="5303" t="s">
        <v>2700</v>
      </c>
      <c r="F270" s="5303" t="s">
        <v>2260</v>
      </c>
      <c r="G270" s="5303" t="s">
        <v>28</v>
      </c>
      <c r="H270" s="5303" t="s">
        <v>28</v>
      </c>
      <c r="I270" s="5303" t="s">
        <v>1629</v>
      </c>
    </row>
    <row customHeight="1" ht="11.25">
      <c r="A271" s="5303" t="s">
        <v>2256</v>
      </c>
      <c r="B271" s="5303" t="s">
        <v>16</v>
      </c>
      <c r="C271" s="5303" t="s">
        <v>2701</v>
      </c>
      <c r="D271" s="5303" t="s">
        <v>2702</v>
      </c>
      <c r="E271" s="5303" t="s">
        <v>2703</v>
      </c>
      <c r="F271" s="5303" t="s">
        <v>2260</v>
      </c>
      <c r="G271" s="5303" t="s">
        <v>28</v>
      </c>
      <c r="H271" s="5303" t="s">
        <v>28</v>
      </c>
      <c r="I271" s="5303" t="s">
        <v>1629</v>
      </c>
    </row>
    <row customHeight="1" ht="11.25">
      <c r="A272" s="5303" t="s">
        <v>2256</v>
      </c>
      <c r="B272" s="5303" t="s">
        <v>16</v>
      </c>
      <c r="C272" s="5303" t="s">
        <v>2704</v>
      </c>
      <c r="D272" s="5303" t="s">
        <v>2705</v>
      </c>
      <c r="E272" s="5303" t="s">
        <v>2706</v>
      </c>
      <c r="F272" s="5303" t="s">
        <v>2363</v>
      </c>
      <c r="G272" s="5303" t="s">
        <v>28</v>
      </c>
      <c r="H272" s="5303" t="s">
        <v>28</v>
      </c>
      <c r="I272" s="5303" t="s">
        <v>1629</v>
      </c>
    </row>
    <row customHeight="1" ht="11.25">
      <c r="A273" s="5303" t="s">
        <v>2256</v>
      </c>
      <c r="B273" s="5303" t="s">
        <v>16</v>
      </c>
      <c r="C273" s="5303" t="s">
        <v>2516</v>
      </c>
      <c r="D273" s="5303" t="s">
        <v>2517</v>
      </c>
      <c r="E273" s="5303" t="s">
        <v>2518</v>
      </c>
      <c r="F273" s="5303" t="s">
        <v>2314</v>
      </c>
      <c r="G273" s="5303" t="s">
        <v>2519</v>
      </c>
      <c r="H273" s="5303" t="s">
        <v>28</v>
      </c>
      <c r="I273" s="5303" t="s">
        <v>1629</v>
      </c>
    </row>
    <row customHeight="1" ht="11.25">
      <c r="A274" s="5303" t="s">
        <v>2256</v>
      </c>
      <c r="B274" s="5303" t="s">
        <v>16</v>
      </c>
      <c r="C274" s="5303" t="s">
        <v>28</v>
      </c>
      <c r="D274" s="5303" t="s">
        <v>2529</v>
      </c>
      <c r="E274" s="5303" t="s">
        <v>2530</v>
      </c>
      <c r="F274" s="5303" t="s">
        <v>2260</v>
      </c>
      <c r="G274" s="5303" t="s">
        <v>28</v>
      </c>
      <c r="H274" s="5303" t="s">
        <v>28</v>
      </c>
      <c r="I274" s="5303"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A8433-2024-FEDC-5663-11D6561639BF}" mc:Ignorable="x14ac xr xr2 xr3">
  <sheetPr>
    <tabColor rgb="FFFFCC99"/>
  </sheetPr>
  <dimension ref="A1:G19"/>
  <sheetViews>
    <sheetView topLeftCell="A1" showGridLines="0" workbookViewId="0">
      <selection activeCell="A1" sqref="A1"/>
    </sheetView>
  </sheetViews>
  <sheetFormatPr customHeight="1" defaultRowHeight="11.25"/>
  <cols>
    <col min="1" max="1" style="2910" width="9.140625"/>
  </cols>
  <sheetData>
    <row customHeight="1" ht="11.25">
      <c r="A1" s="429" t="s">
        <v>2707</v>
      </c>
      <c r="B1" s="118" t="s">
        <v>2708</v>
      </c>
      <c r="C1" s="118" t="s">
        <v>2709</v>
      </c>
      <c r="D1" s="118" t="s">
        <v>2710</v>
      </c>
      <c r="E1" s="0" t="s">
        <v>2711</v>
      </c>
      <c r="F1" s="0" t="s">
        <v>2712</v>
      </c>
      <c r="G1" s="0" t="s">
        <v>2713</v>
      </c>
    </row>
    <row customHeight="1" ht="11.25">
      <c r="A2" s="429" t="s">
        <v>16</v>
      </c>
      <c r="B2" s="0" t="s">
        <v>2714</v>
      </c>
      <c r="C2" s="0" t="s">
        <v>2715</v>
      </c>
      <c r="D2" s="0" t="s">
        <v>2714</v>
      </c>
      <c r="E2" s="0" t="s">
        <v>2715</v>
      </c>
      <c r="F2" s="0" t="s">
        <v>2716</v>
      </c>
      <c r="G2" s="0" t="s">
        <v>110</v>
      </c>
    </row>
    <row customHeight="1" ht="11.25">
      <c r="A3" s="429" t="s">
        <v>16</v>
      </c>
      <c r="B3" s="0" t="s">
        <v>2717</v>
      </c>
      <c r="C3" s="0" t="s">
        <v>2718</v>
      </c>
      <c r="D3" s="0" t="s">
        <v>2717</v>
      </c>
      <c r="E3" s="0" t="s">
        <v>2718</v>
      </c>
      <c r="F3" s="0" t="s">
        <v>2716</v>
      </c>
      <c r="G3" s="0" t="s">
        <v>111</v>
      </c>
    </row>
    <row customHeight="1" ht="11.25">
      <c r="A4" s="429" t="s">
        <v>16</v>
      </c>
      <c r="B4" s="0" t="s">
        <v>2719</v>
      </c>
      <c r="C4" s="0" t="s">
        <v>2720</v>
      </c>
      <c r="D4" s="0" t="s">
        <v>2719</v>
      </c>
      <c r="E4" s="0" t="s">
        <v>2720</v>
      </c>
      <c r="F4" s="0" t="s">
        <v>2716</v>
      </c>
      <c r="G4" s="0" t="s">
        <v>91</v>
      </c>
    </row>
    <row customHeight="1" ht="11.25">
      <c r="A5" s="429" t="s">
        <v>16</v>
      </c>
      <c r="B5" s="0" t="s">
        <v>2721</v>
      </c>
      <c r="C5" s="0" t="s">
        <v>2722</v>
      </c>
      <c r="D5" s="0" t="s">
        <v>2721</v>
      </c>
      <c r="E5" s="0" t="s">
        <v>2722</v>
      </c>
      <c r="F5" s="0" t="s">
        <v>2716</v>
      </c>
      <c r="G5" s="0" t="s">
        <v>92</v>
      </c>
    </row>
    <row customHeight="1" ht="11.25">
      <c r="A6" s="429" t="s">
        <v>16</v>
      </c>
      <c r="B6" s="0" t="s">
        <v>101</v>
      </c>
      <c r="C6" s="0" t="s">
        <v>102</v>
      </c>
      <c r="D6" s="0" t="s">
        <v>101</v>
      </c>
      <c r="E6" s="0" t="s">
        <v>102</v>
      </c>
      <c r="F6" s="0" t="s">
        <v>2716</v>
      </c>
      <c r="G6" s="0" t="s">
        <v>100</v>
      </c>
    </row>
    <row customHeight="1" ht="11.25">
      <c r="A7" s="429" t="s">
        <v>16</v>
      </c>
      <c r="B7" s="0" t="s">
        <v>2723</v>
      </c>
      <c r="C7" s="0" t="s">
        <v>2724</v>
      </c>
      <c r="D7" s="0" t="s">
        <v>2723</v>
      </c>
      <c r="E7" s="0" t="s">
        <v>2724</v>
      </c>
      <c r="F7" s="0" t="s">
        <v>2716</v>
      </c>
      <c r="G7" s="0" t="s">
        <v>93</v>
      </c>
    </row>
    <row customHeight="1" ht="11.25">
      <c r="A8" s="429" t="s">
        <v>16</v>
      </c>
      <c r="B8" s="0" t="s">
        <v>2725</v>
      </c>
      <c r="C8" s="0" t="s">
        <v>2726</v>
      </c>
      <c r="D8" s="0" t="s">
        <v>2725</v>
      </c>
      <c r="E8" s="0" t="s">
        <v>2726</v>
      </c>
      <c r="F8" s="0" t="s">
        <v>2716</v>
      </c>
      <c r="G8" s="0" t="s">
        <v>94</v>
      </c>
    </row>
    <row customHeight="1" ht="11.25">
      <c r="A9" s="429" t="s">
        <v>16</v>
      </c>
      <c r="B9" s="0" t="s">
        <v>2727</v>
      </c>
      <c r="C9" s="0" t="s">
        <v>2728</v>
      </c>
      <c r="D9" s="0" t="s">
        <v>2727</v>
      </c>
      <c r="E9" s="0" t="s">
        <v>2728</v>
      </c>
      <c r="F9" s="0" t="s">
        <v>2716</v>
      </c>
      <c r="G9" s="0" t="s">
        <v>112</v>
      </c>
    </row>
    <row customHeight="1" ht="11.25">
      <c r="A10" s="429" t="s">
        <v>16</v>
      </c>
      <c r="B10" s="0" t="s">
        <v>2729</v>
      </c>
      <c r="C10" s="0" t="s">
        <v>2730</v>
      </c>
      <c r="D10" s="0" t="s">
        <v>2729</v>
      </c>
      <c r="E10" s="0" t="s">
        <v>2730</v>
      </c>
      <c r="F10" s="0" t="s">
        <v>2716</v>
      </c>
      <c r="G10" s="0" t="s">
        <v>148</v>
      </c>
    </row>
    <row customHeight="1" ht="11.25">
      <c r="A11" s="429" t="s">
        <v>16</v>
      </c>
      <c r="B11" s="0" t="s">
        <v>2731</v>
      </c>
      <c r="C11" s="0" t="s">
        <v>2732</v>
      </c>
      <c r="D11" s="0" t="s">
        <v>2731</v>
      </c>
      <c r="E11" s="0" t="s">
        <v>2732</v>
      </c>
      <c r="F11" s="0" t="s">
        <v>2716</v>
      </c>
      <c r="G11" s="0" t="s">
        <v>149</v>
      </c>
    </row>
    <row customHeight="1" ht="11.25">
      <c r="A12" s="429" t="s">
        <v>16</v>
      </c>
      <c r="B12" s="0" t="s">
        <v>2733</v>
      </c>
      <c r="C12" s="0" t="s">
        <v>2734</v>
      </c>
      <c r="D12" s="0" t="s">
        <v>2733</v>
      </c>
      <c r="E12" s="0" t="s">
        <v>2734</v>
      </c>
      <c r="F12" s="0" t="s">
        <v>2716</v>
      </c>
      <c r="G12" s="0" t="s">
        <v>150</v>
      </c>
    </row>
    <row customHeight="1" ht="11.25">
      <c r="A13" s="429" t="s">
        <v>16</v>
      </c>
      <c r="B13" s="0" t="s">
        <v>2735</v>
      </c>
      <c r="C13" s="0" t="s">
        <v>2736</v>
      </c>
      <c r="D13" s="0" t="s">
        <v>2735</v>
      </c>
      <c r="E13" s="0" t="s">
        <v>2736</v>
      </c>
      <c r="F13" s="0" t="s">
        <v>2716</v>
      </c>
      <c r="G13" s="0" t="s">
        <v>151</v>
      </c>
    </row>
    <row customHeight="1" ht="11.25">
      <c r="A14" s="429" t="s">
        <v>16</v>
      </c>
      <c r="B14" s="0" t="s">
        <v>2737</v>
      </c>
      <c r="C14" s="0" t="s">
        <v>2738</v>
      </c>
      <c r="D14" s="0" t="s">
        <v>2737</v>
      </c>
      <c r="E14" s="0" t="s">
        <v>2738</v>
      </c>
      <c r="F14" s="0" t="s">
        <v>2716</v>
      </c>
      <c r="G14" s="0" t="s">
        <v>152</v>
      </c>
    </row>
    <row customHeight="1" ht="11.25">
      <c r="A15" s="429" t="s">
        <v>16</v>
      </c>
      <c r="B15" s="0" t="s">
        <v>2739</v>
      </c>
      <c r="C15" s="0" t="s">
        <v>2740</v>
      </c>
      <c r="D15" s="0" t="s">
        <v>2739</v>
      </c>
      <c r="E15" s="0" t="s">
        <v>2740</v>
      </c>
      <c r="F15" s="0" t="s">
        <v>2716</v>
      </c>
      <c r="G15" s="0" t="s">
        <v>153</v>
      </c>
    </row>
    <row customHeight="1" ht="11.25">
      <c r="A16" s="429" t="s">
        <v>16</v>
      </c>
      <c r="B16" s="0" t="s">
        <v>2741</v>
      </c>
      <c r="C16" s="0" t="s">
        <v>2742</v>
      </c>
      <c r="D16" s="0" t="s">
        <v>2741</v>
      </c>
      <c r="E16" s="0" t="s">
        <v>2742</v>
      </c>
      <c r="F16" s="0" t="s">
        <v>2716</v>
      </c>
      <c r="G16" s="0" t="s">
        <v>1472</v>
      </c>
    </row>
    <row customHeight="1" ht="11.25">
      <c r="A17" s="429" t="s">
        <v>16</v>
      </c>
      <c r="B17" s="0" t="s">
        <v>2743</v>
      </c>
      <c r="C17" s="0" t="s">
        <v>2744</v>
      </c>
      <c r="D17" s="0" t="s">
        <v>2743</v>
      </c>
      <c r="E17" s="0" t="s">
        <v>2744</v>
      </c>
      <c r="F17" s="0" t="s">
        <v>2716</v>
      </c>
      <c r="G17" s="0" t="s">
        <v>1478</v>
      </c>
    </row>
    <row customHeight="1" ht="11.25">
      <c r="A18" s="429" t="s">
        <v>16</v>
      </c>
      <c r="B18" s="0" t="s">
        <v>2745</v>
      </c>
      <c r="C18" s="0" t="s">
        <v>2746</v>
      </c>
      <c r="D18" s="0" t="s">
        <v>2745</v>
      </c>
      <c r="E18" s="0" t="s">
        <v>2746</v>
      </c>
      <c r="F18" s="0" t="s">
        <v>2716</v>
      </c>
      <c r="G18" s="0" t="s">
        <v>1490</v>
      </c>
    </row>
    <row customHeight="1" ht="11.25">
      <c r="A19" s="429" t="s">
        <v>16</v>
      </c>
      <c r="B19" s="0" t="s">
        <v>2747</v>
      </c>
      <c r="C19" s="0" t="s">
        <v>2748</v>
      </c>
      <c r="D19" s="0" t="s">
        <v>2747</v>
      </c>
      <c r="E19" s="0" t="s">
        <v>2748</v>
      </c>
      <c r="F19" s="0" t="s">
        <v>2716</v>
      </c>
      <c r="G19" s="0" t="s">
        <v>1504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4CDB6-C90A-AA38-144F-47C02BC829F6}" mc:Ignorable="x14ac xr xr2 xr3">
  <sheetPr>
    <tabColor rgb="FFFFCC99"/>
  </sheetPr>
  <dimension ref="A1:I16"/>
  <sheetViews>
    <sheetView topLeftCell="A1" showGridLines="0" workbookViewId="0">
      <selection activeCell="A1" sqref="A1"/>
    </sheetView>
  </sheetViews>
  <sheetFormatPr defaultColWidth="9.140625" customHeight="1" defaultRowHeight="11.25"/>
  <cols>
    <col min="1" max="1" style="4680" width="13.8515625" customWidth="1"/>
    <col min="2" max="2" style="4680" width="10.421875" customWidth="1"/>
    <col min="3" max="3" style="4680" width="7.57421875" customWidth="1"/>
    <col min="4" max="4" style="4680" width="13.8515625" customWidth="1"/>
    <col min="5" max="5" style="4680" width="11.57421875" customWidth="1"/>
    <col min="6" max="6" style="4680" width="16.28125" customWidth="1"/>
    <col min="7" max="7" style="4680" width="16.00390625" customWidth="1"/>
    <col min="8" max="9" style="4680" width="16.140625" customWidth="1"/>
  </cols>
  <sheetData>
    <row customHeight="1" ht="11.25">
      <c r="A1" s="891" t="s">
        <v>2749</v>
      </c>
      <c r="B1" s="891" t="s">
        <v>2750</v>
      </c>
      <c r="C1" s="1215" t="s">
        <v>2751</v>
      </c>
      <c r="D1" s="891" t="s">
        <v>2752</v>
      </c>
      <c r="E1" s="891" t="s">
        <v>2753</v>
      </c>
      <c r="F1" s="1215" t="s">
        <v>2754</v>
      </c>
      <c r="G1" s="1215" t="s">
        <v>2755</v>
      </c>
      <c r="H1" s="1215" t="s">
        <v>2756</v>
      </c>
      <c r="I1" s="1215" t="s">
        <v>2757</v>
      </c>
    </row>
    <row customHeight="1" ht="11.25">
      <c r="A2" s="5305" t="s">
        <v>110</v>
      </c>
      <c r="B2" s="5305" t="s">
        <v>2758</v>
      </c>
      <c r="C2" s="5305" t="s">
        <v>28</v>
      </c>
      <c r="D2" s="5305" t="s">
        <v>2759</v>
      </c>
      <c r="E2" s="5305" t="s">
        <v>2760</v>
      </c>
      <c r="F2" s="5305" t="s">
        <v>28</v>
      </c>
      <c r="G2" s="5305" t="s">
        <v>28</v>
      </c>
      <c r="H2" s="5305" t="s">
        <v>28</v>
      </c>
      <c r="I2" s="5305" t="s">
        <v>28</v>
      </c>
    </row>
    <row customHeight="1" ht="11.25">
      <c r="A3" s="5305" t="s">
        <v>111</v>
      </c>
      <c r="B3" s="5305" t="s">
        <v>2761</v>
      </c>
      <c r="C3" s="5305" t="s">
        <v>28</v>
      </c>
      <c r="D3" s="5305" t="s">
        <v>2762</v>
      </c>
      <c r="E3" s="5305" t="s">
        <v>2763</v>
      </c>
      <c r="F3" s="5305" t="s">
        <v>28</v>
      </c>
      <c r="G3" s="5305" t="s">
        <v>28</v>
      </c>
      <c r="H3" s="5305" t="s">
        <v>28</v>
      </c>
      <c r="I3" s="5305" t="s">
        <v>28</v>
      </c>
    </row>
    <row customHeight="1" ht="11.25">
      <c r="A4" s="5305" t="s">
        <v>91</v>
      </c>
      <c r="B4" s="5305" t="s">
        <v>2764</v>
      </c>
      <c r="C4" s="5305" t="s">
        <v>28</v>
      </c>
      <c r="D4" s="5305" t="s">
        <v>2762</v>
      </c>
      <c r="E4" s="5305" t="s">
        <v>2760</v>
      </c>
      <c r="F4" s="5305" t="s">
        <v>28</v>
      </c>
      <c r="G4" s="5305" t="s">
        <v>28</v>
      </c>
      <c r="H4" s="5305" t="s">
        <v>28</v>
      </c>
      <c r="I4" s="5305" t="s">
        <v>28</v>
      </c>
    </row>
    <row customHeight="1" ht="11.25">
      <c r="A5" s="5305" t="s">
        <v>92</v>
      </c>
      <c r="B5" s="5305" t="s">
        <v>2765</v>
      </c>
      <c r="C5" s="5305" t="s">
        <v>28</v>
      </c>
      <c r="D5" s="5305" t="s">
        <v>2766</v>
      </c>
      <c r="E5" s="5305" t="s">
        <v>2767</v>
      </c>
      <c r="F5" s="5305" t="s">
        <v>28</v>
      </c>
      <c r="G5" s="5305" t="s">
        <v>28</v>
      </c>
      <c r="H5" s="5305" t="s">
        <v>28</v>
      </c>
      <c r="I5" s="5305" t="s">
        <v>28</v>
      </c>
    </row>
    <row customHeight="1" ht="11.25">
      <c r="A6" s="5305" t="s">
        <v>100</v>
      </c>
      <c r="B6" s="5305" t="s">
        <v>2768</v>
      </c>
      <c r="C6" s="5305" t="s">
        <v>28</v>
      </c>
      <c r="D6" s="5305" t="s">
        <v>2766</v>
      </c>
      <c r="E6" s="5305" t="s">
        <v>2767</v>
      </c>
      <c r="F6" s="5305" t="s">
        <v>28</v>
      </c>
      <c r="G6" s="5305" t="s">
        <v>28</v>
      </c>
      <c r="H6" s="5305" t="s">
        <v>28</v>
      </c>
      <c r="I6" s="5305" t="s">
        <v>28</v>
      </c>
    </row>
    <row customHeight="1" ht="11.25">
      <c r="A7" s="5305" t="s">
        <v>93</v>
      </c>
      <c r="B7" s="5305" t="s">
        <v>2769</v>
      </c>
      <c r="C7" s="5305" t="s">
        <v>28</v>
      </c>
      <c r="D7" s="5305" t="s">
        <v>2766</v>
      </c>
      <c r="E7" s="5305" t="s">
        <v>2770</v>
      </c>
      <c r="F7" s="5305" t="s">
        <v>28</v>
      </c>
      <c r="G7" s="5305" t="s">
        <v>28</v>
      </c>
      <c r="H7" s="5305" t="s">
        <v>28</v>
      </c>
      <c r="I7" s="5305" t="s">
        <v>28</v>
      </c>
    </row>
    <row customHeight="1" ht="11.25">
      <c r="A8" s="5305" t="s">
        <v>94</v>
      </c>
      <c r="B8" s="5305" t="s">
        <v>2771</v>
      </c>
      <c r="C8" s="5305" t="s">
        <v>28</v>
      </c>
      <c r="D8" s="5305" t="s">
        <v>2762</v>
      </c>
      <c r="E8" s="5305" t="s">
        <v>2763</v>
      </c>
      <c r="F8" s="5305" t="s">
        <v>28</v>
      </c>
      <c r="G8" s="5305" t="s">
        <v>28</v>
      </c>
      <c r="H8" s="5305" t="s">
        <v>28</v>
      </c>
      <c r="I8" s="5305" t="s">
        <v>28</v>
      </c>
    </row>
    <row customHeight="1" ht="11.25">
      <c r="A9" s="5305" t="s">
        <v>112</v>
      </c>
      <c r="B9" s="5305" t="s">
        <v>2772</v>
      </c>
      <c r="C9" s="5305" t="s">
        <v>28</v>
      </c>
      <c r="D9" s="5305" t="s">
        <v>2762</v>
      </c>
      <c r="E9" s="5305" t="s">
        <v>2763</v>
      </c>
      <c r="F9" s="5305" t="s">
        <v>28</v>
      </c>
      <c r="G9" s="5305" t="s">
        <v>28</v>
      </c>
      <c r="H9" s="5305" t="s">
        <v>28</v>
      </c>
      <c r="I9" s="5305" t="s">
        <v>28</v>
      </c>
    </row>
    <row customHeight="1" ht="11.25">
      <c r="A10" s="5305" t="s">
        <v>148</v>
      </c>
      <c r="B10" s="5305" t="s">
        <v>2773</v>
      </c>
      <c r="C10" s="5305" t="s">
        <v>28</v>
      </c>
      <c r="D10" s="5305" t="s">
        <v>2762</v>
      </c>
      <c r="E10" s="5305" t="s">
        <v>2774</v>
      </c>
      <c r="F10" s="5305" t="s">
        <v>28</v>
      </c>
      <c r="G10" s="5305" t="s">
        <v>28</v>
      </c>
      <c r="H10" s="5305" t="s">
        <v>28</v>
      </c>
      <c r="I10" s="5305" t="s">
        <v>28</v>
      </c>
    </row>
    <row customHeight="1" ht="11.25">
      <c r="A11" s="5305" t="s">
        <v>149</v>
      </c>
      <c r="B11" s="5305" t="s">
        <v>2775</v>
      </c>
      <c r="C11" s="5305" t="s">
        <v>28</v>
      </c>
      <c r="D11" s="5305" t="s">
        <v>2762</v>
      </c>
      <c r="E11" s="5305" t="s">
        <v>2763</v>
      </c>
      <c r="F11" s="5305" t="s">
        <v>28</v>
      </c>
      <c r="G11" s="5305" t="s">
        <v>28</v>
      </c>
      <c r="H11" s="5305" t="s">
        <v>28</v>
      </c>
      <c r="I11" s="5305" t="s">
        <v>28</v>
      </c>
    </row>
    <row customHeight="1" ht="11.25">
      <c r="A12" s="5305" t="s">
        <v>150</v>
      </c>
      <c r="B12" s="5305" t="s">
        <v>2776</v>
      </c>
      <c r="C12" s="5305" t="s">
        <v>28</v>
      </c>
      <c r="D12" s="5305" t="s">
        <v>2762</v>
      </c>
      <c r="E12" s="5305" t="s">
        <v>2774</v>
      </c>
      <c r="F12" s="5305" t="s">
        <v>28</v>
      </c>
      <c r="G12" s="5305" t="s">
        <v>28</v>
      </c>
      <c r="H12" s="5305" t="s">
        <v>28</v>
      </c>
      <c r="I12" s="5305" t="s">
        <v>28</v>
      </c>
    </row>
    <row customHeight="1" ht="11.25">
      <c r="A13" s="5305" t="s">
        <v>151</v>
      </c>
      <c r="B13" s="5305" t="s">
        <v>2777</v>
      </c>
      <c r="C13" s="5305" t="s">
        <v>28</v>
      </c>
      <c r="D13" s="5305" t="s">
        <v>2759</v>
      </c>
      <c r="E13" s="5305" t="s">
        <v>2760</v>
      </c>
      <c r="F13" s="5305" t="s">
        <v>28</v>
      </c>
      <c r="G13" s="5305" t="s">
        <v>28</v>
      </c>
      <c r="H13" s="5305" t="s">
        <v>28</v>
      </c>
      <c r="I13" s="5305" t="s">
        <v>28</v>
      </c>
    </row>
    <row customHeight="1" ht="11.25">
      <c r="A14" s="5305" t="s">
        <v>152</v>
      </c>
      <c r="B14" s="5305" t="s">
        <v>2778</v>
      </c>
      <c r="C14" s="5305" t="s">
        <v>28</v>
      </c>
      <c r="D14" s="5305" t="s">
        <v>2759</v>
      </c>
      <c r="E14" s="5305" t="s">
        <v>2760</v>
      </c>
      <c r="F14" s="5305" t="s">
        <v>28</v>
      </c>
      <c r="G14" s="5305" t="s">
        <v>28</v>
      </c>
      <c r="H14" s="5305" t="s">
        <v>28</v>
      </c>
      <c r="I14" s="5305" t="s">
        <v>28</v>
      </c>
    </row>
    <row customHeight="1" ht="11.25">
      <c r="A15" s="5305" t="s">
        <v>153</v>
      </c>
      <c r="B15" s="5305" t="s">
        <v>2779</v>
      </c>
      <c r="C15" s="5305" t="s">
        <v>28</v>
      </c>
      <c r="D15" s="5305" t="s">
        <v>2780</v>
      </c>
      <c r="E15" s="5305" t="s">
        <v>2781</v>
      </c>
      <c r="F15" s="5305" t="s">
        <v>28</v>
      </c>
      <c r="G15" s="5305" t="s">
        <v>28</v>
      </c>
      <c r="H15" s="5305" t="s">
        <v>28</v>
      </c>
      <c r="I15" s="5305" t="s">
        <v>28</v>
      </c>
    </row>
    <row customHeight="1" ht="11.25">
      <c r="A16" s="5305" t="s">
        <v>1472</v>
      </c>
      <c r="B16" s="5305" t="s">
        <v>2782</v>
      </c>
      <c r="C16" s="5305" t="s">
        <v>28</v>
      </c>
      <c r="D16" s="5305" t="s">
        <v>2780</v>
      </c>
      <c r="E16" s="5305" t="s">
        <v>2781</v>
      </c>
      <c r="F16" s="5305" t="s">
        <v>28</v>
      </c>
      <c r="G16" s="5305" t="s">
        <v>28</v>
      </c>
      <c r="H16" s="5305" t="s">
        <v>28</v>
      </c>
      <c r="I16" s="530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A15E15-55EF-0972-57B8-26A72AB8285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E2C13-5E1B-2718-E1D3-4B8C773C30F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306" width="9.140625"/>
  </cols>
  <sheetData>
    <row customHeight="1" ht="11.25">
      <c r="A1" s="239" t="s">
        <v>130</v>
      </c>
      <c r="B1" s="239" t="s">
        <v>2783</v>
      </c>
    </row>
    <row customHeight="1" ht="11.25">
      <c r="A2" s="118" t="s">
        <v>99</v>
      </c>
      <c r="B2" s="118" t="s">
        <v>2784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E6B9CA-19CF-4C5C-86B8-DA182ED709A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80" width="9.140625"/>
    <col min="2" max="2" style="4680" width="65.28125" customWidth="1"/>
  </cols>
  <sheetData>
    <row customHeight="1" ht="11.25">
      <c r="A1" s="891" t="s">
        <v>2785</v>
      </c>
      <c r="B1" s="891" t="s">
        <v>2786</v>
      </c>
    </row>
    <row customHeight="1" ht="11.25">
      <c r="A2" s="891">
        <v>4213775</v>
      </c>
      <c r="B2" s="891" t="s">
        <v>1228</v>
      </c>
    </row>
    <row customHeight="1" ht="11.25">
      <c r="A3" s="891">
        <v>4213784</v>
      </c>
      <c r="B3" s="891" t="s">
        <v>1263</v>
      </c>
    </row>
    <row customHeight="1" ht="11.25">
      <c r="A4" s="891">
        <v>4213781</v>
      </c>
      <c r="B4" s="891" t="s">
        <v>1256</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1397</v>
      </c>
    </row>
    <row customHeight="1" ht="11.25">
      <c r="A10" s="891">
        <v>4213783</v>
      </c>
      <c r="B10" s="891" t="s">
        <v>1412</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F0A37-EF5E-4655-9984-AE9119EE2D15}"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680" width="9.140625"/>
    <col min="2" max="2" style="4680" width="65.28125" customWidth="1"/>
  </cols>
  <sheetData>
    <row customHeight="1" ht="11.25">
      <c r="A1" s="891" t="s">
        <v>2785</v>
      </c>
      <c r="B1" s="891" t="s">
        <v>2787</v>
      </c>
    </row>
    <row customHeight="1" ht="11.25">
      <c r="A2" s="891" t="s">
        <v>2788</v>
      </c>
      <c r="B2" s="891" t="s">
        <v>1513</v>
      </c>
    </row>
    <row customHeight="1" ht="11.25">
      <c r="A3" s="891" t="s">
        <v>2789</v>
      </c>
      <c r="B3" s="891" t="s">
        <v>1522</v>
      </c>
    </row>
    <row customHeight="1" ht="11.25">
      <c r="A4" s="891" t="s">
        <v>2790</v>
      </c>
      <c r="B4" s="891" t="s">
        <v>1532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E221E3-136B-06B4-EEB1-C5B5E7C74A8B}" mc:Ignorable="x14ac xr xr2 xr3">
  <sheetPr>
    <tabColor rgb="FFFFCC99"/>
  </sheetPr>
  <dimension ref="A1:G19"/>
  <sheetViews>
    <sheetView topLeftCell="A1" showGridLines="0" workbookViewId="0">
      <selection activeCell="A1" sqref="A1"/>
    </sheetView>
  </sheetViews>
  <sheetFormatPr customHeight="1" defaultRowHeight="11.25"/>
  <sheetData>
    <row customHeight="1" ht="11.25">
      <c r="A1" s="429" t="s">
        <v>2707</v>
      </c>
      <c r="B1" s="429" t="s">
        <v>2708</v>
      </c>
      <c r="C1" s="429" t="s">
        <v>2709</v>
      </c>
      <c r="D1" s="429" t="s">
        <v>2710</v>
      </c>
      <c r="E1" s="0" t="s">
        <v>2711</v>
      </c>
      <c r="F1" s="0" t="s">
        <v>2712</v>
      </c>
      <c r="G1" s="0" t="s">
        <v>2713</v>
      </c>
    </row>
    <row customHeight="1" ht="11.25">
      <c r="A2" s="0" t="s">
        <v>16</v>
      </c>
      <c r="B2" s="0" t="s">
        <v>2714</v>
      </c>
      <c r="C2" s="0" t="s">
        <v>2715</v>
      </c>
      <c r="D2" s="0" t="s">
        <v>2714</v>
      </c>
      <c r="E2" s="0" t="s">
        <v>2715</v>
      </c>
      <c r="F2" s="0" t="s">
        <v>2716</v>
      </c>
      <c r="G2" s="0" t="s">
        <v>110</v>
      </c>
    </row>
    <row customHeight="1" ht="11.25">
      <c r="A3" s="0" t="s">
        <v>16</v>
      </c>
      <c r="B3" s="0" t="s">
        <v>2717</v>
      </c>
      <c r="C3" s="0" t="s">
        <v>2718</v>
      </c>
      <c r="D3" s="0" t="s">
        <v>2717</v>
      </c>
      <c r="E3" s="0" t="s">
        <v>2718</v>
      </c>
      <c r="F3" s="0" t="s">
        <v>2716</v>
      </c>
      <c r="G3" s="0" t="s">
        <v>111</v>
      </c>
    </row>
    <row customHeight="1" ht="11.25">
      <c r="A4" s="0" t="s">
        <v>16</v>
      </c>
      <c r="B4" s="0" t="s">
        <v>2719</v>
      </c>
      <c r="C4" s="0" t="s">
        <v>2720</v>
      </c>
      <c r="D4" s="0" t="s">
        <v>2719</v>
      </c>
      <c r="E4" s="0" t="s">
        <v>2720</v>
      </c>
      <c r="F4" s="0" t="s">
        <v>2716</v>
      </c>
      <c r="G4" s="0" t="s">
        <v>91</v>
      </c>
    </row>
    <row customHeight="1" ht="11.25">
      <c r="A5" s="0" t="s">
        <v>16</v>
      </c>
      <c r="B5" s="0" t="s">
        <v>2721</v>
      </c>
      <c r="C5" s="0" t="s">
        <v>2722</v>
      </c>
      <c r="D5" s="0" t="s">
        <v>2721</v>
      </c>
      <c r="E5" s="0" t="s">
        <v>2722</v>
      </c>
      <c r="F5" s="0" t="s">
        <v>2716</v>
      </c>
      <c r="G5" s="0" t="s">
        <v>92</v>
      </c>
    </row>
    <row customHeight="1" ht="11.25">
      <c r="A6" s="0" t="s">
        <v>16</v>
      </c>
      <c r="B6" s="0" t="s">
        <v>101</v>
      </c>
      <c r="C6" s="0" t="s">
        <v>102</v>
      </c>
      <c r="D6" s="0" t="s">
        <v>101</v>
      </c>
      <c r="E6" s="0" t="s">
        <v>102</v>
      </c>
      <c r="F6" s="0" t="s">
        <v>2716</v>
      </c>
      <c r="G6" s="0" t="s">
        <v>100</v>
      </c>
    </row>
    <row customHeight="1" ht="11.25">
      <c r="A7" s="0" t="s">
        <v>16</v>
      </c>
      <c r="B7" s="0" t="s">
        <v>2723</v>
      </c>
      <c r="C7" s="0" t="s">
        <v>2724</v>
      </c>
      <c r="D7" s="0" t="s">
        <v>2723</v>
      </c>
      <c r="E7" s="0" t="s">
        <v>2724</v>
      </c>
      <c r="F7" s="0" t="s">
        <v>2716</v>
      </c>
      <c r="G7" s="0" t="s">
        <v>93</v>
      </c>
    </row>
    <row customHeight="1" ht="11.25">
      <c r="A8" s="0" t="s">
        <v>16</v>
      </c>
      <c r="B8" s="0" t="s">
        <v>2725</v>
      </c>
      <c r="C8" s="0" t="s">
        <v>2726</v>
      </c>
      <c r="D8" s="0" t="s">
        <v>2725</v>
      </c>
      <c r="E8" s="0" t="s">
        <v>2726</v>
      </c>
      <c r="F8" s="0" t="s">
        <v>2716</v>
      </c>
      <c r="G8" s="0" t="s">
        <v>94</v>
      </c>
    </row>
    <row customHeight="1" ht="11.25">
      <c r="A9" s="0" t="s">
        <v>16</v>
      </c>
      <c r="B9" s="0" t="s">
        <v>2727</v>
      </c>
      <c r="C9" s="0" t="s">
        <v>2728</v>
      </c>
      <c r="D9" s="0" t="s">
        <v>2727</v>
      </c>
      <c r="E9" s="0" t="s">
        <v>2728</v>
      </c>
      <c r="F9" s="0" t="s">
        <v>2716</v>
      </c>
      <c r="G9" s="0" t="s">
        <v>112</v>
      </c>
    </row>
    <row customHeight="1" ht="11.25">
      <c r="A10" s="0" t="s">
        <v>16</v>
      </c>
      <c r="B10" s="0" t="s">
        <v>2729</v>
      </c>
      <c r="C10" s="0" t="s">
        <v>2730</v>
      </c>
      <c r="D10" s="0" t="s">
        <v>2729</v>
      </c>
      <c r="E10" s="0" t="s">
        <v>2730</v>
      </c>
      <c r="F10" s="0" t="s">
        <v>2716</v>
      </c>
      <c r="G10" s="0" t="s">
        <v>148</v>
      </c>
    </row>
    <row customHeight="1" ht="11.25">
      <c r="A11" s="0" t="s">
        <v>16</v>
      </c>
      <c r="B11" s="0" t="s">
        <v>2731</v>
      </c>
      <c r="C11" s="0" t="s">
        <v>2732</v>
      </c>
      <c r="D11" s="0" t="s">
        <v>2731</v>
      </c>
      <c r="E11" s="0" t="s">
        <v>2732</v>
      </c>
      <c r="F11" s="0" t="s">
        <v>2716</v>
      </c>
      <c r="G11" s="0" t="s">
        <v>149</v>
      </c>
    </row>
    <row customHeight="1" ht="11.25">
      <c r="A12" s="0" t="s">
        <v>16</v>
      </c>
      <c r="B12" s="0" t="s">
        <v>2733</v>
      </c>
      <c r="C12" s="0" t="s">
        <v>2734</v>
      </c>
      <c r="D12" s="0" t="s">
        <v>2733</v>
      </c>
      <c r="E12" s="0" t="s">
        <v>2734</v>
      </c>
      <c r="F12" s="0" t="s">
        <v>2716</v>
      </c>
      <c r="G12" s="0" t="s">
        <v>150</v>
      </c>
    </row>
    <row customHeight="1" ht="11.25">
      <c r="A13" s="0" t="s">
        <v>16</v>
      </c>
      <c r="B13" s="0" t="s">
        <v>2735</v>
      </c>
      <c r="C13" s="0" t="s">
        <v>2736</v>
      </c>
      <c r="D13" s="0" t="s">
        <v>2735</v>
      </c>
      <c r="E13" s="0" t="s">
        <v>2736</v>
      </c>
      <c r="F13" s="0" t="s">
        <v>2716</v>
      </c>
      <c r="G13" s="0" t="s">
        <v>151</v>
      </c>
    </row>
    <row customHeight="1" ht="11.25">
      <c r="A14" s="0" t="s">
        <v>16</v>
      </c>
      <c r="B14" s="0" t="s">
        <v>2737</v>
      </c>
      <c r="C14" s="0" t="s">
        <v>2738</v>
      </c>
      <c r="D14" s="0" t="s">
        <v>2737</v>
      </c>
      <c r="E14" s="0" t="s">
        <v>2738</v>
      </c>
      <c r="F14" s="0" t="s">
        <v>2716</v>
      </c>
      <c r="G14" s="0" t="s">
        <v>152</v>
      </c>
    </row>
    <row customHeight="1" ht="11.25">
      <c r="A15" s="0" t="s">
        <v>16</v>
      </c>
      <c r="B15" s="0" t="s">
        <v>2739</v>
      </c>
      <c r="C15" s="0" t="s">
        <v>2740</v>
      </c>
      <c r="D15" s="0" t="s">
        <v>2739</v>
      </c>
      <c r="E15" s="0" t="s">
        <v>2740</v>
      </c>
      <c r="F15" s="0" t="s">
        <v>2716</v>
      </c>
      <c r="G15" s="0" t="s">
        <v>153</v>
      </c>
    </row>
    <row customHeight="1" ht="11.25">
      <c r="A16" s="0" t="s">
        <v>16</v>
      </c>
      <c r="B16" s="0" t="s">
        <v>2741</v>
      </c>
      <c r="C16" s="0" t="s">
        <v>2742</v>
      </c>
      <c r="D16" s="0" t="s">
        <v>2741</v>
      </c>
      <c r="E16" s="0" t="s">
        <v>2742</v>
      </c>
      <c r="F16" s="0" t="s">
        <v>2716</v>
      </c>
      <c r="G16" s="0" t="s">
        <v>1472</v>
      </c>
    </row>
    <row customHeight="1" ht="11.25">
      <c r="A17" s="0" t="s">
        <v>16</v>
      </c>
      <c r="B17" s="0" t="s">
        <v>2743</v>
      </c>
      <c r="C17" s="0" t="s">
        <v>2744</v>
      </c>
      <c r="D17" s="0" t="s">
        <v>2743</v>
      </c>
      <c r="E17" s="0" t="s">
        <v>2744</v>
      </c>
      <c r="F17" s="0" t="s">
        <v>2716</v>
      </c>
      <c r="G17" s="0" t="s">
        <v>1478</v>
      </c>
    </row>
    <row customHeight="1" ht="11.25">
      <c r="A18" s="0" t="s">
        <v>16</v>
      </c>
      <c r="B18" s="0" t="s">
        <v>2745</v>
      </c>
      <c r="C18" s="0" t="s">
        <v>2746</v>
      </c>
      <c r="D18" s="0" t="s">
        <v>2745</v>
      </c>
      <c r="E18" s="0" t="s">
        <v>2746</v>
      </c>
      <c r="F18" s="0" t="s">
        <v>2716</v>
      </c>
      <c r="G18" s="0" t="s">
        <v>1490</v>
      </c>
    </row>
    <row customHeight="1" ht="11.25">
      <c r="A19" s="0" t="s">
        <v>16</v>
      </c>
      <c r="B19" s="0" t="s">
        <v>2747</v>
      </c>
      <c r="C19" s="0" t="s">
        <v>2748</v>
      </c>
      <c r="D19" s="0" t="s">
        <v>2747</v>
      </c>
      <c r="E19" s="0" t="s">
        <v>2748</v>
      </c>
      <c r="F19" s="0" t="s">
        <v>2716</v>
      </c>
      <c r="G19" s="0" t="s">
        <v>1504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C49A2-F25C-C77A-A455-225261FDE75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80" width="9.140625"/>
    <col min="2" max="2" style="4680" width="84.28125" customWidth="1"/>
    <col min="3" max="3" style="4680" width="9.140625"/>
  </cols>
  <sheetData>
    <row customHeight="1" ht="11.25">
      <c r="A1" s="891" t="s">
        <v>2791</v>
      </c>
      <c r="B1" s="891" t="s">
        <v>2792</v>
      </c>
      <c r="C1" s="891" t="s">
        <v>1173</v>
      </c>
    </row>
    <row customHeight="1" ht="11.25">
      <c r="A2" s="891">
        <v>4189678</v>
      </c>
      <c r="B2" s="891" t="s">
        <v>2793</v>
      </c>
      <c r="C2" s="891" t="s">
        <v>2794</v>
      </c>
    </row>
    <row customHeight="1" ht="11.25">
      <c r="A3" s="891">
        <v>4190415</v>
      </c>
      <c r="B3" s="891" t="s">
        <v>2795</v>
      </c>
      <c r="C3" s="891" t="s">
        <v>2794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397B2-532F-6915-9BA9-65DD9595F90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308" width="38.421875" customWidth="1"/>
    <col min="2" max="5" style="5308" width="9.140625"/>
  </cols>
  <sheetData>
    <row customHeight="1" ht="15">
      <c r="A1" s="219" t="s">
        <v>2796</v>
      </c>
      <c r="B1" s="219" t="s">
        <v>2797</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BE44B2-1B03-77D4-AD9E-6780BC2B206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2798</v>
      </c>
      <c r="B1" s="0" t="b">
        <v>1</v>
      </c>
    </row>
    <row customHeight="1" ht="11.25">
      <c r="A2" s="0" t="s">
        <v>2799</v>
      </c>
      <c r="B2" s="0" t="b">
        <v>0</v>
      </c>
    </row>
    <row customHeight="1" ht="11.25">
      <c r="A3" s="0" t="s">
        <v>2800</v>
      </c>
      <c r="B3" s="0" t="b">
        <v>0</v>
      </c>
    </row>
    <row customHeight="1" ht="11.25">
      <c r="A4" s="0" t="s">
        <v>2801</v>
      </c>
      <c r="B4" s="0" t="b">
        <v>0</v>
      </c>
    </row>
    <row customHeight="1" ht="11.25">
      <c r="A5" s="0" t="s">
        <v>2802</v>
      </c>
      <c r="B5" s="0" t="b">
        <v>1</v>
      </c>
    </row>
    <row customHeight="1" ht="11.25">
      <c r="A6" s="0" t="s">
        <v>2803</v>
      </c>
      <c r="B6" s="0" t="b">
        <v>0</v>
      </c>
    </row>
    <row customHeight="1" ht="11.25">
      <c r="A7" s="0" t="s">
        <v>2804</v>
      </c>
      <c r="B7" s="0" t="b">
        <v>0</v>
      </c>
    </row>
    <row customHeight="1" ht="11.25">
      <c r="A8" s="0" t="s">
        <v>2805</v>
      </c>
      <c r="B8" s="0" t="b">
        <v>0</v>
      </c>
    </row>
    <row customHeight="1" ht="11.25">
      <c r="A9" s="0" t="s">
        <v>2806</v>
      </c>
      <c r="B9" s="0" t="b">
        <v>1</v>
      </c>
    </row>
    <row customHeight="1" ht="11.25">
      <c r="A10" s="0" t="s">
        <v>2807</v>
      </c>
      <c r="B10" s="0" t="b">
        <v>0</v>
      </c>
    </row>
    <row customHeight="1" ht="11.25">
      <c r="A11" s="0" t="s">
        <v>2808</v>
      </c>
      <c r="B11" s="0" t="b">
        <v>0</v>
      </c>
    </row>
    <row customHeight="1" ht="11.25">
      <c r="A12" s="0" t="s">
        <v>2809</v>
      </c>
      <c r="B12" s="0" t="b">
        <v>0</v>
      </c>
    </row>
    <row customHeight="1" ht="11.25">
      <c r="A13" s="0" t="s">
        <v>2810</v>
      </c>
      <c r="B13" s="0" t="b">
        <v>0</v>
      </c>
    </row>
    <row customHeight="1" ht="11.25">
      <c r="A14" s="0" t="s">
        <v>2811</v>
      </c>
      <c r="B14" s="0" t="b">
        <v>0</v>
      </c>
    </row>
    <row customHeight="1" ht="11.25">
      <c r="A15" s="0" t="s">
        <v>2812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8CD43-6481-E9BA-1DCE-E09D2732744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3FEDB-CEA1-4CFB-8F8A-553836EB7B4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10" width="36.28125" customWidth="1"/>
    <col min="2" max="2" style="2910" width="21.140625" customWidth="1"/>
  </cols>
  <sheetData>
    <row customHeight="1" ht="11.25">
      <c r="A1" s="123" t="s">
        <v>2813</v>
      </c>
      <c r="B1" s="123" t="s">
        <v>2814</v>
      </c>
    </row>
    <row customHeight="1" ht="11.25">
      <c r="A2" s="118" t="s">
        <v>2815</v>
      </c>
      <c r="B2" s="118" t="s">
        <v>2816</v>
      </c>
    </row>
    <row customHeight="1" ht="11.25">
      <c r="A3" s="118" t="s">
        <v>2817</v>
      </c>
      <c r="B3" s="118" t="s">
        <v>2818</v>
      </c>
    </row>
    <row customHeight="1" ht="11.25">
      <c r="A4" s="118" t="s">
        <v>2819</v>
      </c>
      <c r="B4" s="118" t="s">
        <v>2820</v>
      </c>
    </row>
    <row customHeight="1" ht="11.25">
      <c r="A5" s="118" t="s">
        <v>2821</v>
      </c>
      <c r="B5" s="118" t="s">
        <v>2822</v>
      </c>
    </row>
    <row customHeight="1" ht="11.25">
      <c r="A6" s="118" t="s">
        <v>2823</v>
      </c>
      <c r="B6" s="118" t="s">
        <v>2824</v>
      </c>
    </row>
    <row customHeight="1" ht="11.25">
      <c r="A7" s="118" t="s">
        <v>2825</v>
      </c>
      <c r="B7" s="118" t="s">
        <v>2826</v>
      </c>
    </row>
    <row customHeight="1" ht="11.25">
      <c r="A8" s="118" t="s">
        <v>2827</v>
      </c>
      <c r="B8" s="118" t="s">
        <v>2828</v>
      </c>
    </row>
    <row customHeight="1" ht="11.25">
      <c r="A9" s="118" t="s">
        <v>2829</v>
      </c>
      <c r="B9" s="118" t="s">
        <v>2830</v>
      </c>
    </row>
    <row customHeight="1" ht="11.25">
      <c r="A10" s="118" t="s">
        <v>2831</v>
      </c>
      <c r="B10" s="118" t="s">
        <v>2832</v>
      </c>
    </row>
    <row customHeight="1" ht="11.25">
      <c r="A11" s="118" t="s">
        <v>2833</v>
      </c>
      <c r="B11" s="118" t="s">
        <v>2834</v>
      </c>
    </row>
    <row customHeight="1" ht="11.25">
      <c r="A12" s="118" t="s">
        <v>2835</v>
      </c>
      <c r="B12" s="118" t="s">
        <v>2836</v>
      </c>
    </row>
    <row customHeight="1" ht="11.25">
      <c r="A13" s="118" t="s">
        <v>2837</v>
      </c>
      <c r="B13" s="118" t="s">
        <v>2838</v>
      </c>
    </row>
    <row customHeight="1" ht="11.25">
      <c r="A14" s="118" t="s">
        <v>2839</v>
      </c>
      <c r="B14" s="118" t="s">
        <v>2840</v>
      </c>
    </row>
    <row customHeight="1" ht="11.25">
      <c r="A15" s="118" t="s">
        <v>2841</v>
      </c>
      <c r="B15" s="118" t="s">
        <v>2842</v>
      </c>
    </row>
    <row customHeight="1" ht="11.25">
      <c r="A16" s="118" t="s">
        <v>2843</v>
      </c>
      <c r="B16" s="118" t="s">
        <v>2844</v>
      </c>
    </row>
    <row customHeight="1" ht="11.25">
      <c r="A17" s="118" t="s">
        <v>2845</v>
      </c>
      <c r="B17" s="118" t="s">
        <v>2846</v>
      </c>
    </row>
    <row customHeight="1" ht="11.25">
      <c r="A18" s="118" t="s">
        <v>2847</v>
      </c>
      <c r="B18" s="118" t="s">
        <v>2848</v>
      </c>
    </row>
    <row customHeight="1" ht="11.25">
      <c r="A19" s="118" t="s">
        <v>2849</v>
      </c>
      <c r="B19" s="118" t="s">
        <v>2850</v>
      </c>
    </row>
    <row customHeight="1" ht="11.25">
      <c r="A20" s="118" t="s">
        <v>2851</v>
      </c>
      <c r="B20" s="118" t="s">
        <v>2852</v>
      </c>
    </row>
    <row customHeight="1" ht="11.25">
      <c r="A21" s="118" t="s">
        <v>2853</v>
      </c>
      <c r="B21" s="118" t="s">
        <v>2854</v>
      </c>
    </row>
    <row customHeight="1" ht="11.25">
      <c r="A22" s="118" t="s">
        <v>2855</v>
      </c>
      <c r="B22" s="118" t="s">
        <v>2856</v>
      </c>
    </row>
    <row customHeight="1" ht="11.25">
      <c r="A23" s="118" t="s">
        <v>2857</v>
      </c>
      <c r="B23" s="118" t="s">
        <v>2858</v>
      </c>
    </row>
    <row customHeight="1" ht="11.25">
      <c r="A24" s="118" t="s">
        <v>2859</v>
      </c>
      <c r="B24" s="118" t="s">
        <v>2860</v>
      </c>
    </row>
    <row customHeight="1" ht="11.25">
      <c r="A25" s="118" t="s">
        <v>2861</v>
      </c>
      <c r="B25" s="118" t="s">
        <v>2862</v>
      </c>
    </row>
    <row customHeight="1" ht="11.25">
      <c r="A26" s="118" t="s">
        <v>2863</v>
      </c>
      <c r="B26" s="118" t="s">
        <v>2864</v>
      </c>
    </row>
    <row customHeight="1" ht="11.25">
      <c r="A27" s="118" t="s">
        <v>2865</v>
      </c>
      <c r="B27" s="118" t="s">
        <v>2866</v>
      </c>
    </row>
    <row customHeight="1" ht="11.25">
      <c r="A28" s="118" t="s">
        <v>2867</v>
      </c>
      <c r="B28" s="118" t="s">
        <v>2868</v>
      </c>
    </row>
    <row customHeight="1" ht="11.25">
      <c r="A29" s="118" t="s">
        <v>2869</v>
      </c>
      <c r="B29" s="118" t="s">
        <v>2870</v>
      </c>
    </row>
    <row customHeight="1" ht="11.25">
      <c r="A30" s="118" t="s">
        <v>2871</v>
      </c>
      <c r="B30" s="118" t="s">
        <v>2872</v>
      </c>
    </row>
    <row customHeight="1" ht="11.25">
      <c r="A31" s="118" t="s">
        <v>2873</v>
      </c>
      <c r="B31" s="118" t="s">
        <v>2874</v>
      </c>
    </row>
    <row customHeight="1" ht="11.25">
      <c r="A32" s="118" t="s">
        <v>2875</v>
      </c>
      <c r="B32" s="118" t="s">
        <v>2876</v>
      </c>
    </row>
    <row customHeight="1" ht="11.25">
      <c r="A33" s="118" t="s">
        <v>2877</v>
      </c>
      <c r="B33" s="118" t="s">
        <v>2878</v>
      </c>
    </row>
    <row customHeight="1" ht="11.25">
      <c r="A34" s="118" t="s">
        <v>2879</v>
      </c>
      <c r="B34" s="118" t="s">
        <v>2880</v>
      </c>
    </row>
    <row customHeight="1" ht="11.25">
      <c r="A35" s="118" t="s">
        <v>2881</v>
      </c>
      <c r="B35" s="118" t="s">
        <v>2882</v>
      </c>
    </row>
    <row customHeight="1" ht="11.25">
      <c r="A36" s="118" t="s">
        <v>2883</v>
      </c>
      <c r="B36" s="118" t="s">
        <v>2884</v>
      </c>
    </row>
    <row customHeight="1" ht="11.25">
      <c r="A37" s="118" t="s">
        <v>2885</v>
      </c>
      <c r="B37" s="118" t="s">
        <v>2886</v>
      </c>
    </row>
    <row customHeight="1" ht="11.25">
      <c r="A38" s="118" t="s">
        <v>2887</v>
      </c>
      <c r="B38" s="118" t="s">
        <v>2888</v>
      </c>
    </row>
    <row customHeight="1" ht="11.25">
      <c r="A39" s="118" t="s">
        <v>2889</v>
      </c>
      <c r="B39" s="118" t="s">
        <v>2890</v>
      </c>
    </row>
    <row customHeight="1" ht="11.25">
      <c r="A40" s="118" t="s">
        <v>2891</v>
      </c>
      <c r="B40" s="118" t="s">
        <v>2892</v>
      </c>
    </row>
    <row customHeight="1" ht="11.25">
      <c r="A41" s="118" t="s">
        <v>2893</v>
      </c>
      <c r="B41" s="118" t="s">
        <v>2894</v>
      </c>
    </row>
    <row customHeight="1" ht="11.25">
      <c r="A42" s="118" t="s">
        <v>2895</v>
      </c>
      <c r="B42" s="118" t="s">
        <v>2896</v>
      </c>
    </row>
    <row customHeight="1" ht="11.25">
      <c r="A43" s="118" t="s">
        <v>2897</v>
      </c>
      <c r="B43" s="118" t="s">
        <v>2898</v>
      </c>
    </row>
    <row customHeight="1" ht="11.25">
      <c r="A44" s="118" t="s">
        <v>2899</v>
      </c>
      <c r="B44" s="118" t="s">
        <v>2900</v>
      </c>
    </row>
    <row customHeight="1" ht="11.25">
      <c r="A45" s="118" t="s">
        <v>2901</v>
      </c>
      <c r="B45" s="118" t="s">
        <v>2902</v>
      </c>
    </row>
    <row customHeight="1" ht="11.25">
      <c r="A46" s="118" t="s">
        <v>2903</v>
      </c>
      <c r="B46" s="118" t="s">
        <v>2904</v>
      </c>
    </row>
    <row customHeight="1" ht="11.25">
      <c r="A47" s="118" t="s">
        <v>2905</v>
      </c>
      <c r="B47" s="118" t="s">
        <v>2906</v>
      </c>
    </row>
    <row customHeight="1" ht="11.25">
      <c r="A48" s="118" t="s">
        <v>2907</v>
      </c>
      <c r="B48" s="118" t="s">
        <v>2908</v>
      </c>
    </row>
    <row customHeight="1" ht="11.25">
      <c r="A49" s="118" t="s">
        <v>2909</v>
      </c>
      <c r="B49" s="118" t="s">
        <v>2910</v>
      </c>
    </row>
    <row customHeight="1" ht="11.25">
      <c r="A50" s="118" t="s">
        <v>2911</v>
      </c>
      <c r="B50" s="118" t="s">
        <v>2912</v>
      </c>
    </row>
    <row customHeight="1" ht="11.25">
      <c r="A51" s="118" t="s">
        <v>2913</v>
      </c>
      <c r="B51" s="118" t="s">
        <v>2914</v>
      </c>
    </row>
    <row customHeight="1" ht="11.25">
      <c r="A52" s="118" t="s">
        <v>2915</v>
      </c>
      <c r="B52" s="118" t="s">
        <v>2916</v>
      </c>
    </row>
    <row customHeight="1" ht="11.25">
      <c r="A53" s="118" t="s">
        <v>2917</v>
      </c>
      <c r="B53" s="118" t="s">
        <v>2918</v>
      </c>
    </row>
    <row customHeight="1" ht="11.25">
      <c r="A54" s="118" t="s">
        <v>2919</v>
      </c>
      <c r="B54" s="118" t="s">
        <v>2920</v>
      </c>
    </row>
    <row customHeight="1" ht="11.25">
      <c r="A55" s="118" t="s">
        <v>2921</v>
      </c>
      <c r="B55" s="118" t="s">
        <v>2922</v>
      </c>
    </row>
    <row customHeight="1" ht="11.25">
      <c r="A56" s="118" t="s">
        <v>2923</v>
      </c>
      <c r="B56" s="118" t="s">
        <v>2924</v>
      </c>
    </row>
    <row customHeight="1" ht="11.25">
      <c r="A57" s="118" t="s">
        <v>2925</v>
      </c>
      <c r="B57" s="118" t="s">
        <v>2926</v>
      </c>
    </row>
    <row customHeight="1" ht="11.25">
      <c r="A58" s="118" t="s">
        <v>2927</v>
      </c>
      <c r="B58" s="118" t="s">
        <v>2928</v>
      </c>
    </row>
    <row customHeight="1" ht="11.25">
      <c r="A59" s="118" t="s">
        <v>2929</v>
      </c>
      <c r="B59" s="118" t="s">
        <v>2930</v>
      </c>
    </row>
    <row customHeight="1" ht="11.25">
      <c r="A60" s="118" t="s">
        <v>2931</v>
      </c>
      <c r="B60" s="118" t="s">
        <v>2932</v>
      </c>
    </row>
    <row customHeight="1" ht="11.25">
      <c r="A61" s="118"/>
      <c r="B61" s="118" t="s">
        <v>2933</v>
      </c>
    </row>
    <row customHeight="1" ht="11.25">
      <c r="A62" s="118"/>
      <c r="B62" s="118" t="s">
        <v>2934</v>
      </c>
    </row>
    <row customHeight="1" ht="11.25">
      <c r="A63" s="118"/>
      <c r="B63" s="118" t="s">
        <v>2935</v>
      </c>
    </row>
    <row customHeight="1" ht="11.25">
      <c r="A64" s="118"/>
      <c r="B64" s="118" t="s">
        <v>2936</v>
      </c>
    </row>
    <row customHeight="1" ht="11.25">
      <c r="A65" s="118"/>
      <c r="B65" s="118" t="s">
        <v>2937</v>
      </c>
    </row>
    <row customHeight="1" ht="11.25">
      <c r="A66" s="118"/>
      <c r="B66" s="118" t="s">
        <v>2938</v>
      </c>
    </row>
    <row customHeight="1" ht="11.25">
      <c r="A67" s="118"/>
      <c r="B67" s="118" t="s">
        <v>2939</v>
      </c>
    </row>
    <row customHeight="1" ht="11.25">
      <c r="A68" s="118"/>
      <c r="B68" s="118" t="s">
        <v>2940</v>
      </c>
    </row>
    <row customHeight="1" ht="11.25">
      <c r="A69" s="118"/>
      <c r="B69" s="118" t="s">
        <v>2941</v>
      </c>
    </row>
    <row customHeight="1" ht="11.25">
      <c r="A70" s="118"/>
      <c r="B70" s="118" t="s">
        <v>2942</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973C6-A728-21B8-A18A-BC4FF81A5B7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10" width="3.7109375" customWidth="1"/>
    <col min="2" max="2" style="2910" width="90.7109375" customWidth="1"/>
    <col min="3" max="4" style="2910" width="9.140625"/>
  </cols>
  <sheetData>
    <row customHeight="1" ht="11.25">
      <c r="B1" s="149" t="s">
        <v>2943</v>
      </c>
    </row>
    <row customHeight="1" ht="90">
      <c r="B2" s="150" t="s">
        <v>2944</v>
      </c>
    </row>
    <row customHeight="1" ht="67.5">
      <c r="B3" s="150" t="s">
        <v>2945</v>
      </c>
    </row>
    <row customHeight="1" ht="33.75">
      <c r="B4" s="150" t="s">
        <v>2946</v>
      </c>
    </row>
    <row customHeight="1" ht="11.25">
      <c r="B5" s="150" t="s">
        <v>2947</v>
      </c>
    </row>
    <row customHeight="1" ht="22.5">
      <c r="B6" s="150" t="s">
        <v>2948</v>
      </c>
    </row>
    <row customHeight="1" ht="22.5">
      <c r="B7" s="150" t="s">
        <v>2949</v>
      </c>
    </row>
    <row customHeight="1" ht="22.5">
      <c r="B8" s="150" t="s">
        <v>2950</v>
      </c>
    </row>
    <row customHeight="1" ht="22.5">
      <c r="B9" s="150" t="s">
        <v>2951</v>
      </c>
    </row>
    <row customHeight="1" ht="56.25">
      <c r="B10" s="150" t="s">
        <v>2952</v>
      </c>
    </row>
    <row customHeight="1" ht="12.75">
      <c r="B11" s="215" t="s">
        <v>2953</v>
      </c>
    </row>
    <row customHeight="1" ht="11.25">
      <c r="B12" s="149" t="s">
        <v>2954</v>
      </c>
    </row>
    <row customHeight="1" ht="22.5">
      <c r="B13" s="150" t="s">
        <v>2955</v>
      </c>
    </row>
    <row customHeight="1" ht="67.5">
      <c r="B14" s="150" t="s">
        <v>2956</v>
      </c>
    </row>
    <row customHeight="1" ht="22.5">
      <c r="B15" s="150" t="s">
        <v>2957</v>
      </c>
    </row>
    <row customHeight="1" ht="11.25">
      <c r="B16" s="149" t="s">
        <v>2958</v>
      </c>
      <c r="D16" s="156"/>
    </row>
    <row customHeight="1" ht="33.75">
      <c r="B17" s="150" t="s">
        <v>2959</v>
      </c>
    </row>
    <row customHeight="1" ht="33.75">
      <c r="B18" s="150" t="s">
        <v>2960</v>
      </c>
    </row>
    <row customHeight="1" ht="11.25">
      <c r="B19" s="150" t="s">
        <v>2961</v>
      </c>
    </row>
    <row customHeight="1" ht="33.75">
      <c r="B20" s="150" t="s">
        <v>2962</v>
      </c>
    </row>
    <row customHeight="1" ht="11.25">
      <c r="B21" s="149" t="s">
        <v>2963</v>
      </c>
    </row>
    <row customHeight="1" ht="11.25">
      <c r="B22" s="150" t="s">
        <v>2964</v>
      </c>
    </row>
    <row r="24" customHeight="1" ht="22.5">
      <c r="B24" s="217" t="s">
        <v>2965</v>
      </c>
    </row>
    <row r="26" customHeight="1" ht="11.25">
      <c r="B26" s="149" t="s">
        <v>2966</v>
      </c>
    </row>
    <row customHeight="1" ht="22.5">
      <c r="B27" s="216" t="s">
        <v>399</v>
      </c>
    </row>
    <row customHeight="1" ht="56.25">
      <c r="B28" s="216" t="s">
        <v>2967</v>
      </c>
    </row>
    <row customHeight="1" ht="11.25">
      <c r="B29" s="266" t="s">
        <v>2968</v>
      </c>
    </row>
    <row customHeight="1" ht="22.5">
      <c r="B30" s="216" t="s">
        <v>2969</v>
      </c>
    </row>
    <row r="32" customHeight="1" ht="11.25">
      <c r="A32" s="244"/>
      <c r="B32" s="245" t="s">
        <v>2970</v>
      </c>
    </row>
    <row customHeight="1" ht="14.25">
      <c r="A33" s="246">
        <v>1</v>
      </c>
      <c r="B33" s="247" t="s">
        <v>2971</v>
      </c>
    </row>
    <row customHeight="1" ht="14.25">
      <c r="A34" s="246">
        <v>2</v>
      </c>
      <c r="B34" s="247" t="s">
        <v>2972</v>
      </c>
    </row>
    <row customHeight="1" ht="11.25">
      <c r="B35" s="245" t="s">
        <v>2973</v>
      </c>
    </row>
    <row customHeight="1" ht="11.25">
      <c r="B36" s="247" t="s">
        <v>2974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