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2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Т-во'!$62:$63</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Т-во'!$64:$65</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Т-во'!$T$61</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Т-во'!$DI$37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Т-во'!$43:$58</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Т-во'!$41:$60</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Т-во'!$42:$59</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Т-во'!$DI$62</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REESTR_IP!$A$2:$I$14</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<sst xmlns="http://schemas.openxmlformats.org/spreadsheetml/2006/main" count="11735" uniqueCount="2963">
  <si>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</si>
  <si>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</si>
  <si>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</si>
  <si>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</si>
  <si>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</si>
  <si>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</si>
  <si>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</si>
  <si>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</si>
  <si>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</si>
  <si>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</si>
  <si>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</si>
  <si>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</si>
  <si>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</si>
  <si>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</si>
  <si>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</si>
  <si>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</si>
  <si>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</si>
  <si>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</si>
  <si>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</si>
  <si>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</si>
  <si>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</si>
  <si>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</si>
  <si>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</si>
  <si>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</si>
  <si>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</si>
  <si>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</si>
  <si>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</si>
  <si>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</si>
  <si>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</si>
  <si>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</si>
  <si>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</si>
  <si>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</si>
  <si>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</si>
  <si>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</si>
  <si>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</si>
  <si>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</si>
  <si>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</si>
  <si>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</si>
  <si>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</si>
  <si>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</si>
  <si>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</si>
  <si>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1-3.25-935/24</t>
  </si>
  <si>
    <t>Наименование органа регулирования, принявшего решение об утверждении тарифов</t>
  </si>
  <si>
    <t>Региональная энергетическая комиссия Сахалинской области</t>
  </si>
  <si>
    <t>Источник официального опубликования решения</t>
  </si>
  <si>
    <t>Официальный интернет-портал правовой информации,официальный сайт Региональной энергетической комисси Сахалинской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</si>
  <si>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</si>
  <si>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</si>
  <si>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</si>
  <si>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</si>
  <si>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</si>
  <si>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</si>
  <si>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</si>
  <si>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</si>
  <si>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</si>
  <si>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</si>
  <si>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</si>
  <si>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</si>
  <si>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</si>
  <si>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</si>
  <si>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</si>
  <si>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</si>
  <si>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</si>
  <si>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</si>
  <si>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</si>
  <si>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</si>
  <si>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</si>
  <si>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</si>
  <si>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</si>
  <si>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</si>
  <si>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</si>
  <si>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694740,Сахалинская область,г.Невельск,ул.Советская,36</t>
  </si>
  <si>
    <t>Фамилия, имя, отчество руководителя</t>
  </si>
  <si>
    <t>Кан Денис Леонидович</t>
  </si>
  <si>
    <t>Ответственный за заполнение формы</t>
  </si>
  <si>
    <t>Фамилия, имя, отчество</t>
  </si>
  <si>
    <t>Колесникова Людмила Ивановна</t>
  </si>
  <si>
    <t>Должность</t>
  </si>
  <si>
    <t>Начальник ПЭО</t>
  </si>
  <si>
    <t>Контактный телефон</t>
  </si>
  <si>
    <t>8(42436) 6-21-31</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</si>
  <si>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</si>
  <si>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</si>
  <si>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</si>
  <si>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</si>
  <si>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</si>
  <si>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</si>
  <si>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</si>
  <si>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</si>
  <si>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</si>
  <si>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</si>
  <si>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</si>
  <si>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</si>
  <si>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</si>
  <si>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</si>
  <si>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</si>
  <si>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</si>
  <si>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</si>
  <si>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</si>
  <si>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</si>
  <si>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</si>
  <si>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</si>
  <si>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</si>
  <si>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</si>
  <si>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</si>
  <si>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</si>
  <si>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</si>
  <si>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</si>
  <si>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</si>
  <si>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</si>
  <si>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</si>
  <si>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</si>
  <si>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</si>
  <si>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</si>
  <si>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</si>
  <si>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</si>
  <si>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</si>
  <si>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</si>
  <si>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</si>
  <si>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</si>
  <si>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</si>
  <si>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</si>
  <si>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</si>
  <si>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</si>
  <si>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</si>
  <si>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</si>
  <si>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</si>
  <si>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</si>
  <si>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</si>
  <si>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</si>
  <si>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</si>
  <si>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</si>
  <si>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</si>
  <si>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</si>
  <si>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</si>
  <si>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</si>
  <si>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</si>
  <si>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</si>
  <si>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</si>
  <si>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</si>
  <si>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</si>
  <si>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</si>
  <si>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</si>
  <si>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</si>
  <si>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</si>
  <si>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</si>
  <si>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</si>
  <si>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</si>
  <si>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</si>
  <si>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</si>
  <si>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</si>
  <si>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</si>
  <si>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</si>
  <si>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</si>
  <si>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</si>
  <si>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</si>
  <si>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</si>
  <si>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</si>
  <si>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</si>
  <si>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</si>
  <si>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</si>
  <si>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</si>
  <si>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</si>
  <si>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</si>
  <si>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</si>
  <si>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</si>
  <si>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</si>
  <si>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</si>
  <si>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</si>
  <si>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</si>
  <si>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</si>
  <si>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</si>
  <si>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</si>
  <si>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</si>
  <si>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</si>
  <si>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</si>
  <si>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</si>
  <si>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</si>
  <si>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</si>
  <si>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</si>
  <si>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</si>
  <si>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</si>
  <si>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</si>
  <si>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</si>
  <si>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</si>
  <si>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</si>
  <si>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</si>
  <si>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</si>
  <si>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</si>
  <si>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</si>
  <si>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</si>
  <si>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</si>
  <si>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</si>
  <si>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</si>
  <si>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</si>
  <si>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</si>
  <si>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</si>
  <si>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</si>
  <si>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</si>
  <si>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</si>
  <si>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</si>
  <si>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</si>
  <si>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</si>
  <si>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</si>
  <si>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</si>
  <si>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</si>
  <si>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</si>
  <si>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</si>
  <si>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</si>
  <si>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</si>
  <si>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</si>
  <si>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</si>
  <si>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</si>
  <si>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</si>
  <si>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</si>
  <si>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</si>
  <si>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</si>
  <si>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</si>
  <si>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</si>
  <si>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</si>
  <si>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</si>
  <si>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</si>
  <si>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</si>
  <si>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</si>
  <si>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</si>
  <si>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</si>
  <si>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</si>
  <si>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</si>
  <si>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</si>
  <si>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</si>
  <si>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</si>
  <si>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</si>
  <si>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</si>
  <si>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</si>
  <si>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</si>
  <si>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</si>
  <si>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</si>
  <si>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</si>
  <si>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</si>
  <si>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</si>
  <si>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</si>
  <si>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</si>
  <si>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</si>
  <si>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</si>
  <si>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</si>
  <si>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</si>
  <si>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</si>
  <si>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</si>
  <si>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</si>
  <si>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</si>
  <si>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</si>
  <si>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</si>
  <si>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</si>
  <si>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</si>
  <si>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</si>
  <si>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</si>
  <si>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</si>
  <si>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</si>
  <si>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</si>
  <si>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</si>
  <si>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</si>
  <si>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</si>
  <si>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</si>
  <si>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 для потребителей с.Горнозаводск</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</si>
  <si>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</si>
  <si>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</si>
  <si>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</si>
  <si>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</si>
  <si>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</si>
  <si>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</si>
  <si>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</si>
  <si>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</si>
  <si>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</si>
  <si>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</si>
  <si>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</si>
  <si>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</si>
  <si>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</si>
  <si>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</si>
  <si>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</si>
  <si>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</si>
  <si>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</si>
  <si>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</si>
  <si>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</si>
  <si>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</si>
  <si>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</si>
  <si>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</si>
  <si>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</si>
  <si>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</si>
  <si>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</si>
  <si>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</si>
  <si>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</si>
  <si>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</si>
  <si>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</si>
  <si>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</si>
  <si>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</si>
  <si>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</si>
  <si>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</si>
  <si>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</si>
  <si>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</si>
  <si>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</si>
  <si>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</si>
  <si>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</si>
  <si>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</si>
  <si>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</si>
  <si>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</si>
  <si>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</si>
  <si>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</si>
  <si>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</si>
  <si>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</si>
  <si>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</si>
  <si>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</si>
  <si>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</si>
  <si>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</si>
  <si>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</si>
  <si>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</si>
  <si>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</si>
  <si>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</si>
  <si>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</si>
  <si>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</si>
  <si>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</si>
  <si>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</si>
  <si>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</si>
  <si>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</si>
  <si>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</si>
  <si>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</si>
  <si>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</si>
  <si>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</si>
  <si>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</si>
  <si>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</si>
  <si>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</si>
  <si>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</si>
  <si>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</si>
  <si>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</si>
  <si>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</si>
  <si>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</si>
  <si>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</si>
  <si>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</si>
  <si>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</si>
  <si>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</si>
  <si>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</si>
  <si>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</si>
  <si>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</si>
  <si>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</si>
  <si>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</si>
  <si>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</si>
  <si>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</si>
  <si>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</si>
  <si>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</si>
  <si>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</si>
  <si>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</si>
  <si>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</si>
  <si>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</si>
  <si>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</si>
  <si>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</si>
  <si>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</si>
  <si>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</si>
  <si>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</si>
  <si>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</si>
  <si>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</si>
  <si>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</si>
  <si>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</si>
  <si>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</si>
  <si>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</si>
  <si>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</si>
  <si>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</si>
  <si>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</si>
  <si>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</si>
  <si>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</si>
  <si>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</si>
  <si>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</si>
  <si>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</si>
  <si>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</si>
  <si>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</si>
  <si>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</si>
  <si>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</si>
  <si>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</si>
  <si>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</si>
  <si>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</si>
  <si>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</si>
  <si>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</si>
  <si>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</si>
  <si>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</si>
  <si>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</si>
  <si>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</si>
  <si>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</si>
  <si>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</si>
  <si>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</si>
  <si>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</si>
  <si>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</si>
  <si>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</si>
  <si>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</si>
  <si>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</si>
  <si>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</si>
  <si>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</si>
  <si>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</si>
  <si>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</si>
  <si>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</si>
  <si>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</si>
  <si>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</si>
  <si>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</si>
  <si>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</si>
  <si>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</si>
  <si>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</si>
  <si>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</si>
  <si>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</si>
  <si>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</si>
  <si>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</si>
  <si>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</si>
  <si>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</si>
  <si>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</si>
  <si>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</si>
  <si>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</si>
  <si>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</si>
  <si>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</si>
  <si>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</si>
  <si>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</si>
  <si>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</si>
  <si>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</si>
  <si>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</si>
  <si>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</si>
  <si>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</si>
  <si>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</si>
  <si>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</si>
  <si>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</si>
  <si>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</si>
  <si>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</si>
  <si>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</si>
  <si>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</si>
  <si>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</si>
  <si>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</si>
  <si>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</si>
  <si>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</si>
  <si>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</si>
  <si>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</si>
  <si>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</si>
  <si>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</si>
  <si>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</si>
  <si>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</si>
  <si>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</si>
  <si>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</si>
  <si>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</si>
  <si>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</si>
  <si>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</si>
  <si>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</si>
  <si>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</si>
  <si>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</si>
  <si>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</si>
  <si>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</si>
  <si>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</si>
  <si>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</si>
  <si>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</si>
  <si>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</si>
  <si>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</si>
  <si>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</si>
  <si>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</si>
  <si>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</si>
  <si>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</si>
  <si>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</si>
  <si>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</si>
  <si>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</si>
  <si>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</si>
  <si>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</si>
  <si>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</si>
  <si>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</si>
  <si>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</si>
  <si>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</si>
  <si>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</si>
  <si>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</si>
  <si>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</si>
  <si>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</si>
  <si>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</si>
  <si>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</si>
  <si>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</si>
  <si>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</si>
  <si>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</si>
  <si>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</si>
  <si>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</si>
  <si>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</si>
  <si>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</si>
  <si>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</si>
  <si>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</si>
  <si>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</si>
  <si>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</si>
  <si>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</si>
  <si>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</si>
  <si>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</si>
  <si>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</si>
  <si>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</si>
  <si>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</si>
  <si>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</si>
  <si>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</si>
  <si>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</si>
  <si>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</si>
  <si>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</si>
  <si>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</si>
  <si>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</si>
  <si>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</si>
  <si>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</si>
  <si>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</si>
  <si>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</si>
  <si>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</si>
  <si>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</si>
  <si>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</si>
  <si>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</si>
  <si>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</si>
  <si>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</si>
  <si>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</si>
  <si>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</si>
  <si>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</si>
  <si>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</si>
  <si>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</si>
  <si>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</si>
  <si>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</si>
  <si>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</si>
  <si>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</si>
  <si>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</si>
  <si>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</si>
  <si>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</si>
  <si>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</si>
  <si>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</si>
  <si>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</si>
  <si>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</si>
  <si>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</si>
  <si>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население</t>
  </si>
  <si>
    <t>Водоотведение</t>
  </si>
  <si>
    <t>бюджетные организации</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</si>
  <si>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</si>
  <si>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</si>
  <si>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</si>
  <si>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</si>
  <si>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</si>
  <si>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</si>
  <si>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</si>
  <si>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</si>
  <si>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</si>
  <si>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</si>
  <si>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</si>
  <si>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</si>
  <si>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</si>
  <si>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</si>
  <si>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</si>
  <si>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</si>
  <si>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</si>
  <si>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</si>
  <si>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</si>
  <si>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</si>
  <si>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</si>
  <si>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</si>
  <si>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</si>
  <si>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</si>
  <si>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</si>
  <si>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</si>
  <si>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</si>
  <si>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</si>
  <si>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</si>
  <si>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</si>
  <si>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</si>
  <si>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</si>
  <si>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</si>
  <si>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</si>
  <si>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</si>
  <si>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</si>
  <si>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</si>
  <si>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</si>
  <si>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</si>
  <si>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</si>
  <si>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</si>
  <si>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</si>
  <si>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</si>
  <si>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</si>
  <si>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</si>
  <si>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</si>
  <si>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</si>
  <si>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</si>
  <si>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</si>
  <si>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</si>
  <si>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</si>
  <si>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</si>
  <si>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</si>
  <si>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</si>
  <si>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</si>
  <si>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</si>
  <si>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</si>
  <si>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</si>
  <si>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</si>
  <si>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</si>
  <si>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</si>
  <si>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</si>
  <si>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</si>
  <si>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</si>
  <si>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</si>
  <si>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</si>
  <si>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</si>
  <si>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</si>
  <si>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</si>
  <si>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</si>
  <si>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</si>
  <si>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</si>
  <si>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</si>
  <si>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</si>
  <si>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</si>
  <si>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</si>
  <si>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</si>
  <si>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</si>
  <si>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</si>
  <si>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</si>
  <si>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</si>
  <si>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</si>
  <si>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</si>
  <si>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</si>
  <si>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</si>
  <si>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</si>
  <si>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</si>
  <si>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</si>
  <si>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</si>
  <si>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</si>
  <si>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</si>
  <si>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</si>
  <si>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</si>
  <si>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</si>
  <si>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</si>
  <si>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</si>
  <si>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</si>
  <si>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</si>
  <si>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</si>
  <si>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</si>
  <si>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</si>
  <si>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</si>
  <si>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</si>
  <si>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</si>
  <si>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</si>
  <si>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</si>
  <si>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</si>
  <si>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</si>
  <si>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</si>
  <si>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</si>
  <si>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</si>
  <si>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</si>
  <si>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</si>
  <si>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</si>
  <si>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</si>
  <si>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</si>
  <si>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</si>
  <si>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</si>
  <si>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</si>
  <si>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</si>
  <si>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</si>
  <si>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</si>
  <si>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</si>
  <si>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</si>
  <si>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</si>
  <si>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</si>
  <si>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</si>
  <si>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</si>
  <si>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</si>
  <si>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</si>
  <si>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</si>
  <si>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</si>
  <si>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</si>
  <si>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</si>
  <si>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</si>
  <si>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</si>
  <si>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</si>
  <si>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</si>
  <si>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</si>
  <si>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</si>
  <si>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</si>
  <si>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</si>
  <si>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</si>
  <si>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</si>
  <si>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</si>
  <si>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</si>
  <si>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</si>
  <si>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</si>
  <si>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</si>
  <si>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</si>
  <si>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</si>
  <si>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</si>
  <si>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</si>
  <si>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</si>
  <si>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</si>
  <si>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</si>
  <si>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</si>
  <si>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</si>
  <si>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</si>
  <si>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</si>
  <si>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</si>
  <si>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</si>
  <si>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</si>
  <si>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</si>
  <si>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</si>
  <si>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</si>
  <si>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</si>
  <si>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</si>
  <si>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</si>
  <si>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</si>
  <si>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</si>
  <si>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</si>
  <si>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</si>
  <si>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</si>
  <si>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</si>
  <si>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</si>
  <si>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</si>
  <si>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</si>
  <si>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</si>
  <si>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</si>
  <si>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</si>
  <si>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</si>
  <si>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</si>
  <si>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</si>
  <si>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</si>
  <si>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</si>
  <si>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</si>
  <si>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</si>
  <si>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</si>
  <si>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</si>
  <si>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</si>
  <si>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</si>
  <si>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</si>
  <si>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</si>
  <si>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</si>
  <si>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</si>
  <si>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</si>
  <si>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</si>
  <si>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</si>
  <si>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</si>
  <si>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</si>
  <si>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</si>
  <si>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</si>
  <si>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</si>
  <si>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</si>
  <si>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</si>
  <si>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</si>
  <si>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</si>
  <si>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</si>
  <si>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</si>
  <si>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</si>
  <si>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</si>
  <si>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</si>
  <si>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</si>
  <si>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</si>
  <si>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</si>
  <si>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</si>
  <si>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</si>
  <si>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</si>
  <si>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</si>
  <si>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</si>
  <si>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</si>
  <si>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</si>
  <si>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</si>
  <si>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</si>
  <si>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</si>
  <si>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</si>
  <si>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</si>
  <si>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</si>
  <si>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</si>
  <si>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</si>
  <si>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</si>
  <si>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</si>
  <si>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</si>
  <si>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</si>
  <si>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</si>
  <si>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</si>
  <si>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</si>
  <si>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</si>
  <si>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</si>
  <si>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</si>
  <si>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</si>
  <si>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</si>
  <si>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</si>
  <si>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</si>
  <si>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</si>
  <si>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</si>
  <si>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</si>
  <si>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</si>
  <si>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</si>
  <si>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</si>
  <si>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</si>
  <si>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</si>
  <si>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</si>
  <si>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</si>
  <si>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</si>
  <si>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</si>
  <si>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</si>
  <si>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</si>
  <si>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</si>
  <si>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</si>
  <si>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</si>
  <si>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</si>
  <si>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</si>
  <si>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</si>
  <si>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</si>
  <si>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</si>
  <si>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</si>
  <si>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</si>
  <si>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</si>
  <si>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</si>
  <si>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</si>
  <si>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</si>
  <si>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</si>
  <si>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</si>
  <si>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</si>
  <si>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</si>
  <si>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</si>
  <si>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</si>
  <si>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</si>
  <si>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</si>
  <si>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</si>
  <si>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</si>
  <si>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</si>
  <si>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</si>
  <si>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</si>
  <si>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</si>
  <si>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</si>
  <si>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</si>
  <si>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</si>
  <si>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</si>
  <si>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</si>
  <si>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</si>
  <si>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</si>
  <si>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</si>
  <si>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</si>
  <si>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</si>
  <si>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</si>
  <si>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</si>
  <si>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</si>
  <si>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</si>
  <si>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</si>
  <si>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</si>
  <si>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</si>
  <si>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</si>
  <si>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</si>
  <si>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</si>
  <si>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</si>
  <si>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</si>
  <si>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</si>
  <si>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</si>
  <si>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</si>
  <si>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</si>
  <si>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</si>
  <si>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</si>
  <si>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</si>
  <si>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</si>
  <si>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</si>
  <si>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</si>
  <si>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</si>
  <si>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</si>
  <si>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</si>
  <si>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</si>
  <si>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</si>
  <si>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</si>
  <si>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</si>
  <si>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</si>
  <si>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</si>
  <si>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</si>
  <si>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</si>
  <si>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</si>
  <si>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</si>
  <si>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</si>
  <si>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</si>
  <si>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</si>
  <si>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</si>
  <si>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</si>
  <si>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</si>
  <si>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</si>
  <si>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</si>
  <si>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</si>
  <si>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</si>
  <si>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</si>
  <si>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</si>
  <si>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</si>
  <si>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</si>
  <si>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</si>
  <si>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</si>
  <si>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</si>
  <si>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</si>
  <si>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</si>
  <si>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</si>
  <si>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</si>
  <si>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</si>
  <si>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</si>
  <si>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</si>
  <si>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</si>
  <si>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</si>
  <si>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</si>
  <si>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</si>
  <si>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</si>
  <si>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</si>
  <si>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</si>
  <si>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</si>
  <si>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</si>
  <si>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</si>
  <si>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</si>
  <si>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</si>
  <si>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</si>
  <si>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</si>
  <si>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</si>
  <si>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</si>
  <si>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</si>
  <si>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</si>
  <si>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</si>
  <si>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</si>
  <si>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</si>
  <si>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</si>
  <si>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</si>
  <si>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</si>
  <si>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</si>
  <si>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</si>
  <si>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</si>
  <si>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</si>
  <si>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</si>
  <si>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</si>
  <si>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</si>
  <si>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</si>
  <si>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</si>
  <si>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</si>
  <si>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</si>
  <si>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</si>
  <si>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</si>
  <si>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</si>
  <si>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</si>
  <si>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</si>
  <si>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</si>
  <si>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</si>
  <si>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</si>
  <si>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</si>
  <si>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</si>
  <si>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</si>
  <si>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</si>
  <si>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</si>
  <si>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</si>
  <si>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</si>
  <si>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</si>
  <si>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</si>
  <si>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</si>
  <si>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</si>
  <si>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</si>
  <si>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</si>
  <si>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</si>
  <si>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</si>
  <si>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</si>
  <si>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</si>
  <si>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</si>
  <si>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</si>
  <si>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</si>
  <si>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</si>
  <si>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</si>
  <si>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</si>
  <si>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</si>
  <si>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</si>
  <si>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</si>
  <si>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</si>
  <si>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</si>
  <si>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</si>
  <si>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</si>
  <si>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</si>
  <si>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</si>
  <si>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</si>
  <si>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</si>
  <si>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</si>
  <si>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</si>
  <si>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</si>
  <si>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</si>
  <si>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</si>
  <si>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</si>
  <si>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</si>
  <si>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</si>
  <si>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</si>
  <si>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</si>
  <si>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</si>
  <si>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</si>
  <si>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</si>
  <si>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</si>
  <si>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</si>
  <si>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</si>
  <si>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</si>
  <si>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</si>
  <si>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</si>
  <si>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</si>
  <si>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</si>
  <si>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</si>
  <si>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</si>
  <si>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</si>
  <si>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</si>
  <si>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</si>
  <si>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</si>
  <si>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</si>
  <si>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</si>
  <si>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</si>
  <si>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</si>
  <si>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</si>
  <si>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</si>
  <si>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</si>
  <si>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</si>
  <si>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</si>
  <si>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</si>
  <si>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</si>
  <si>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</si>
  <si>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</si>
  <si>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</si>
  <si>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</si>
  <si>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</si>
  <si>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</si>
  <si>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</si>
  <si>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</si>
  <si>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</si>
  <si>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</si>
  <si>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</si>
  <si>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</si>
  <si>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</si>
  <si>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</si>
  <si>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</si>
  <si>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</si>
  <si>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</si>
  <si>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</si>
  <si>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</si>
  <si>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</si>
  <si>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</si>
  <si>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</si>
  <si>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</si>
  <si>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</si>
  <si>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</si>
  <si>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</si>
  <si>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</si>
  <si>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</si>
  <si>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</si>
  <si>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</si>
  <si>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</si>
  <si>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</si>
  <si>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</si>
  <si>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</si>
  <si>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</si>
  <si>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</si>
  <si>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</si>
  <si>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</si>
  <si>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</si>
  <si>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</si>
  <si>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</si>
  <si>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</si>
  <si>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</si>
  <si>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</si>
  <si>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</si>
  <si>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</si>
  <si>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</si>
  <si>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</si>
  <si>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</si>
  <si>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</si>
  <si>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</si>
  <si>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</si>
  <si>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</si>
  <si>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</si>
  <si>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</si>
  <si>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</si>
  <si>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</si>
  <si>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</si>
  <si>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</si>
  <si>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</si>
  <si>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</si>
  <si>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</si>
  <si>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</si>
  <si>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</si>
  <si>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</si>
  <si>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</si>
  <si>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</si>
  <si>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</si>
  <si>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</si>
  <si>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</si>
  <si>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</si>
  <si>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</si>
  <si>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</si>
  <si>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</si>
  <si>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</si>
  <si>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</si>
  <si>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</si>
  <si>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</si>
  <si>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</si>
  <si>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</si>
  <si>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</si>
  <si>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</si>
  <si>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</si>
  <si>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</si>
  <si>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</si>
  <si>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</si>
  <si>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</si>
  <si>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</si>
  <si>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</si>
  <si>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</si>
  <si>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</si>
  <si>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</si>
  <si>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</si>
  <si>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</si>
  <si>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</si>
  <si>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</si>
  <si>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</si>
  <si>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</si>
  <si>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</si>
  <si>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</si>
  <si>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</si>
  <si>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</si>
  <si>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</si>
  <si>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</si>
  <si>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</si>
  <si>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</si>
  <si>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</si>
  <si>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</si>
  <si>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</si>
  <si>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</si>
  <si>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</si>
  <si>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</si>
  <si>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</si>
  <si>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</si>
  <si>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</si>
  <si>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</si>
  <si>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</si>
  <si>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</si>
  <si>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</si>
  <si>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</si>
  <si>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</si>
  <si>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</si>
  <si>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</si>
  <si>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</si>
  <si>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</si>
  <si>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</si>
  <si>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</si>
  <si>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</si>
  <si>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</si>
  <si>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</si>
  <si>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</si>
  <si>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</si>
  <si>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</si>
  <si>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</si>
  <si>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</si>
  <si>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</si>
  <si>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</si>
  <si>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</si>
  <si>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</si>
  <si>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</si>
  <si>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</si>
  <si>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</si>
  <si>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</si>
  <si>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</si>
  <si>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</si>
  <si>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</si>
  <si>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</si>
  <si>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</si>
  <si>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</si>
  <si>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</si>
  <si>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</si>
  <si>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</si>
  <si>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</si>
  <si>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</si>
  <si>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</si>
  <si>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</si>
  <si>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</si>
  <si>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</si>
  <si>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</si>
  <si>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</si>
  <si>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</si>
  <si>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</si>
  <si>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</si>
  <si>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</si>
  <si>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</si>
  <si>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</si>
  <si>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</si>
  <si>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</si>
  <si>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</si>
  <si>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</si>
  <si>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</si>
  <si>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</si>
  <si>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</si>
  <si>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</si>
  <si>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</si>
  <si>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</si>
  <si>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</si>
  <si>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</si>
  <si>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</si>
  <si>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</si>
  <si>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</si>
  <si>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</si>
  <si>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</si>
  <si>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</si>
  <si>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</si>
  <si>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</si>
  <si>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</si>
  <si>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</si>
  <si>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</si>
  <si>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</si>
  <si>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</si>
  <si>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</si>
  <si>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</si>
  <si>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</si>
  <si>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</si>
  <si>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</si>
  <si>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</si>
  <si>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</si>
  <si>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</si>
  <si>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</si>
  <si>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</si>
  <si>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</si>
  <si>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</si>
  <si>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</si>
  <si>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</si>
  <si>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</si>
  <si>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</si>
  <si>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</si>
  <si>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</si>
  <si>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</si>
  <si>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</si>
  <si>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</si>
  <si>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</si>
  <si>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</si>
  <si>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</si>
  <si>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</si>
  <si>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</si>
  <si>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</si>
  <si>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</si>
  <si>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</si>
  <si>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</si>
  <si>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</si>
  <si>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</si>
  <si>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</si>
  <si>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</si>
  <si>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</si>
  <si>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</si>
  <si>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</si>
  <si>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</si>
  <si>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</si>
  <si>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</si>
  <si>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</si>
  <si>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</si>
  <si>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</si>
  <si>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</si>
  <si>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</si>
  <si>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</si>
  <si>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</si>
  <si>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</si>
  <si>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</si>
  <si>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</si>
  <si>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</si>
  <si>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</si>
  <si>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</si>
  <si>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</si>
  <si>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</si>
  <si>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</si>
  <si>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</si>
  <si>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</si>
  <si>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</si>
  <si>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</si>
  <si>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</si>
  <si>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</si>
  <si>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</si>
  <si>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</si>
  <si>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</si>
  <si>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</si>
  <si>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</si>
  <si>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</si>
  <si>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</si>
  <si>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</si>
  <si>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</si>
  <si>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</si>
  <si>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</si>
  <si>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</si>
  <si>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</si>
  <si>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</si>
  <si>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</si>
  <si>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</si>
  <si>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</si>
  <si>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</si>
  <si>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</si>
  <si>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</si>
  <si>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</si>
  <si>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</si>
  <si>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</si>
  <si>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</si>
  <si>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</si>
  <si>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</si>
  <si>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</si>
  <si>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</si>
  <si>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</si>
  <si>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</si>
  <si>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</si>
  <si>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</si>
  <si>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</si>
  <si>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</si>
  <si>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</si>
  <si>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</si>
  <si>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</si>
  <si>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</si>
  <si>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</si>
  <si>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</si>
  <si>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</si>
  <si>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</si>
  <si>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</si>
  <si>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</si>
  <si>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</si>
  <si>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</si>
  <si>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</si>
  <si>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</si>
  <si>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</si>
  <si>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</si>
  <si>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</si>
  <si>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</si>
  <si>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</si>
  <si>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</si>
  <si>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</si>
  <si>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</si>
  <si>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</si>
  <si>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</si>
  <si>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</si>
  <si>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</si>
  <si>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</si>
  <si>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</si>
  <si>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</si>
  <si>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</si>
  <si>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</si>
  <si>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</si>
  <si>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</si>
  <si>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</si>
  <si>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</si>
  <si>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</si>
  <si>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</si>
  <si>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</si>
  <si>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</si>
  <si>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</si>
  <si>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</si>
  <si>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</si>
  <si>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</si>
  <si>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</si>
  <si>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</si>
  <si>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</si>
  <si>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</si>
  <si>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</si>
  <si>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</si>
  <si>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</si>
  <si>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</si>
  <si>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</si>
  <si>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</si>
  <si>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</si>
  <si>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</si>
  <si>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</si>
  <si>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</si>
  <si>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</si>
  <si>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</si>
  <si>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</si>
  <si>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</si>
  <si>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</si>
  <si>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</si>
  <si>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</si>
  <si>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</si>
  <si>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</si>
  <si>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</si>
  <si>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</si>
  <si>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</si>
  <si>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</si>
  <si>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</si>
  <si>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</si>
  <si>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</si>
  <si>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</si>
  <si>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</si>
  <si>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</si>
  <si>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</si>
  <si>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</si>
  <si>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</si>
  <si>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</si>
  <si>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</si>
  <si>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</si>
  <si>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</si>
  <si>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</si>
  <si>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</si>
  <si>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</si>
  <si>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</si>
  <si>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</si>
  <si>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</si>
  <si>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</si>
  <si>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</si>
  <si>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</si>
  <si>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</si>
  <si>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</si>
  <si>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</si>
  <si>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</si>
  <si>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</si>
  <si>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</si>
  <si>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</si>
  <si>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</si>
  <si>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</si>
  <si>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</si>
  <si>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</si>
  <si>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</si>
  <si>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</si>
  <si>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</si>
  <si>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</si>
  <si>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</si>
  <si>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</si>
  <si>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</si>
  <si>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</si>
  <si>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</si>
  <si>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</si>
  <si>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</si>
  <si>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</si>
  <si>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</si>
  <si>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</si>
  <si>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</si>
  <si>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</si>
  <si>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</si>
  <si>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</si>
  <si>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</si>
  <si>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</si>
  <si>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</si>
  <si>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</si>
  <si>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</si>
  <si>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</si>
  <si>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</si>
  <si>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</si>
  <si>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</si>
  <si>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</si>
  <si>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</si>
  <si>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</si>
  <si>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</si>
  <si>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</si>
  <si>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</si>
  <si>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</si>
  <si>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</si>
  <si>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</si>
  <si>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</si>
  <si>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</si>
  <si>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</si>
  <si>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</si>
  <si>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</si>
  <si>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</si>
  <si>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</si>
  <si>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</si>
  <si>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</si>
  <si>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</si>
  <si>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</si>
  <si>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</si>
  <si>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</si>
  <si>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</si>
  <si>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</si>
  <si>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</si>
  <si>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</si>
  <si>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</si>
  <si>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</si>
  <si>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</si>
  <si>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</si>
  <si>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</si>
  <si>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</si>
  <si>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</si>
  <si>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</si>
  <si>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</si>
  <si>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</si>
  <si>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</si>
  <si>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</si>
  <si>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</si>
  <si>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</si>
  <si>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</si>
  <si>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</si>
  <si>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</si>
  <si>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</si>
  <si>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</si>
  <si>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</si>
  <si>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</si>
  <si>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</si>
  <si>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</si>
  <si>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</si>
  <si>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</si>
  <si>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</si>
  <si>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</si>
  <si>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</si>
  <si>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</si>
  <si>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</si>
  <si>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</si>
  <si>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</si>
  <si>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</si>
  <si>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</si>
  <si>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</si>
  <si>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</si>
  <si>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</si>
  <si>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</si>
  <si>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</si>
  <si>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</si>
  <si>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</si>
  <si>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</si>
  <si>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</si>
  <si>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</si>
  <si>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</si>
  <si>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</si>
  <si>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</si>
  <si>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</si>
  <si>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</si>
  <si>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</si>
  <si>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</si>
  <si>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</si>
  <si>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</si>
  <si>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</si>
  <si>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</si>
  <si>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</si>
  <si>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</si>
  <si>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</si>
  <si>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</si>
  <si>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</si>
  <si>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</si>
  <si>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</si>
  <si>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</si>
  <si>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</si>
  <si>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</si>
  <si>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</si>
  <si>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</si>
  <si>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</si>
  <si>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</si>
  <si>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</si>
  <si>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</si>
  <si>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</si>
  <si>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</si>
  <si>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</si>
  <si>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</si>
  <si>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</si>
  <si>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</si>
  <si>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</si>
  <si>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</si>
  <si>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</si>
  <si>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</si>
  <si>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</si>
  <si>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</si>
  <si>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</si>
  <si>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</si>
  <si>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</si>
  <si>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</si>
  <si>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</si>
  <si>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</si>
  <si>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</si>
  <si>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</si>
  <si>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</si>
  <si>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</si>
  <si>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</si>
  <si>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</si>
  <si>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</si>
  <si>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</si>
  <si>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</si>
  <si>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</si>
  <si>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</si>
  <si>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</si>
  <si>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</si>
  <si>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</si>
  <si>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</si>
  <si>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</si>
  <si>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</si>
  <si>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</si>
  <si>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</si>
  <si>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</si>
  <si>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</si>
  <si>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</si>
  <si>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</si>
  <si>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</si>
  <si>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</si>
  <si>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</si>
  <si>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</si>
  <si>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</si>
  <si>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</si>
  <si>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</si>
  <si>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</si>
  <si>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</si>
  <si>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</si>
  <si>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</si>
  <si>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</si>
  <si>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</si>
  <si>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</si>
  <si>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</si>
  <si>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</si>
  <si>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</si>
  <si>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</si>
  <si>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</si>
  <si>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</si>
  <si>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</si>
  <si>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</si>
  <si>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</si>
  <si>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</si>
  <si>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</si>
  <si>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</si>
  <si>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</si>
  <si>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</si>
  <si>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</si>
  <si>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</si>
  <si>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</si>
  <si>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</si>
  <si>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</si>
  <si>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</si>
  <si>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</si>
  <si>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</si>
  <si>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</si>
  <si>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</si>
  <si>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</si>
  <si>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</si>
  <si>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</si>
  <si>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</si>
  <si>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</si>
  <si>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</si>
  <si>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</si>
  <si>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</si>
  <si>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</si>
  <si>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</si>
  <si>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</si>
  <si>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</si>
  <si>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</si>
  <si>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</si>
  <si>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</si>
  <si>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</si>
  <si>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</si>
  <si>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</si>
  <si>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</si>
  <si>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</si>
  <si>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</si>
  <si>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</si>
  <si>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</si>
  <si>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</si>
  <si>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</si>
  <si>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</si>
  <si>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</si>
  <si>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</si>
  <si>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</si>
  <si>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</si>
  <si>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</si>
  <si>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</si>
  <si>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</si>
  <si>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</si>
  <si>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</si>
  <si>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</si>
  <si>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</si>
  <si>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</si>
  <si>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</si>
  <si>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</si>
  <si>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</si>
  <si>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</si>
  <si>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</si>
  <si>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</si>
  <si>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</si>
  <si>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</si>
  <si>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</si>
  <si>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</si>
  <si>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</si>
  <si>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</si>
  <si>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</si>
  <si>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</si>
  <si>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</si>
  <si>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</si>
  <si>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</si>
  <si>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</si>
  <si>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</si>
  <si>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</si>
  <si>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</si>
  <si>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</si>
  <si>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</si>
  <si>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</si>
  <si>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</si>
  <si>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</si>
  <si>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</si>
  <si>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</si>
  <si>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</si>
  <si>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</si>
  <si>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</si>
  <si>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</si>
  <si>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</si>
  <si>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</si>
  <si>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</si>
  <si>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</si>
  <si>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</si>
  <si>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</si>
  <si>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</si>
  <si>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</si>
  <si>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</si>
  <si>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</si>
  <si>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</si>
  <si>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</si>
  <si>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</si>
  <si>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</si>
  <si>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</si>
  <si>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</si>
  <si>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</si>
  <si>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</si>
  <si>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</si>
  <si>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</si>
  <si>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</si>
  <si>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</si>
  <si>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</si>
  <si>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</si>
  <si>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</si>
  <si>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</si>
  <si>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</si>
  <si>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</si>
  <si>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</si>
  <si>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</si>
  <si>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</si>
  <si>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</si>
  <si>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</si>
  <si>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</si>
  <si>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</si>
  <si>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</si>
  <si>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</si>
  <si>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</si>
  <si>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</si>
  <si>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</si>
  <si>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</si>
  <si>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</si>
  <si>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</si>
  <si>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</si>
  <si>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</si>
  <si>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</si>
  <si>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</si>
  <si>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</si>
  <si>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</si>
  <si>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</si>
  <si>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</si>
  <si>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</si>
  <si>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</si>
  <si>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</si>
  <si>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</si>
  <si>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</si>
  <si>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</si>
  <si>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</si>
  <si>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</si>
  <si>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</si>
  <si>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</si>
  <si>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</si>
  <si>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</si>
  <si>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</si>
  <si>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</si>
  <si>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</si>
  <si>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</si>
  <si>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</si>
  <si>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</si>
  <si>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</si>
  <si>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</si>
  <si>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</si>
  <si>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</si>
  <si>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</si>
  <si>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</si>
  <si>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</si>
  <si>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</si>
  <si>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</si>
  <si>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</si>
  <si>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</si>
  <si>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</si>
  <si>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</si>
  <si>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</si>
  <si>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</si>
  <si>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</si>
  <si>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</si>
  <si>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</si>
  <si>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</si>
  <si>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</si>
  <si>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</si>
  <si>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</si>
  <si>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</si>
  <si>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</si>
  <si>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</si>
  <si>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</si>
  <si>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</si>
  <si>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</si>
  <si>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</si>
  <si>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</si>
  <si>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</si>
  <si>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</si>
  <si>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</si>
  <si>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</si>
  <si>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</si>
  <si>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</si>
  <si>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</si>
  <si>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</si>
  <si>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</si>
  <si>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</si>
  <si>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</si>
  <si>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</si>
  <si>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</si>
  <si>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</si>
  <si>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</si>
  <si>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</si>
  <si>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</si>
  <si>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</si>
  <si>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</si>
  <si>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</si>
  <si>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</si>
  <si>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</si>
  <si>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</si>
  <si>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</si>
  <si>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</si>
  <si>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</si>
  <si>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</si>
  <si>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</si>
  <si>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</si>
  <si>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</si>
  <si>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</si>
  <si>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</si>
  <si>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</si>
  <si>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</si>
  <si>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</si>
  <si>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</si>
  <si>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</si>
  <si>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</si>
  <si>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</si>
  <si>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</si>
  <si>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</si>
  <si>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</si>
  <si>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</si>
  <si>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</si>
  <si>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</si>
  <si>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</si>
  <si>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</si>
  <si>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</si>
  <si>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</si>
  <si>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</si>
  <si>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</si>
  <si>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</si>
  <si>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</si>
  <si>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</si>
  <si>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</si>
  <si>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</si>
  <si>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</si>
  <si>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</si>
  <si>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</si>
  <si>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</si>
  <si>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</si>
  <si>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</si>
  <si>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</si>
  <si>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</si>
  <si>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</si>
  <si>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</si>
  <si>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</si>
  <si>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</si>
  <si>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</si>
  <si>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</si>
  <si>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</si>
  <si>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</si>
  <si>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</si>
  <si>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</si>
  <si>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</si>
  <si>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</si>
  <si>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</si>
  <si>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</si>
  <si>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</si>
  <si>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</si>
  <si>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</si>
  <si>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</si>
  <si>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</si>
  <si>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</si>
  <si>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</si>
  <si>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</si>
  <si>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</si>
  <si>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</si>
  <si>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</si>
  <si>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</si>
  <si>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</si>
  <si>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</si>
  <si>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</si>
  <si>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</si>
  <si>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</si>
  <si>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</si>
  <si>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</si>
  <si>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</si>
  <si>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</si>
  <si>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</si>
  <si>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</si>
  <si>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</si>
  <si>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</si>
  <si>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</si>
  <si>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</si>
  <si>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</si>
  <si>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</si>
  <si>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</si>
  <si>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</si>
  <si>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</si>
  <si>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</si>
  <si>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</si>
  <si>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</si>
  <si>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</si>
  <si>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</si>
  <si>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</si>
  <si>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</si>
  <si>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</si>
  <si>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</si>
  <si>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</si>
  <si>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</si>
  <si>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</si>
  <si>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</si>
  <si>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</si>
  <si>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</si>
  <si>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</si>
  <si>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</si>
  <si>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</si>
  <si>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</si>
  <si>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</si>
  <si>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</si>
  <si>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</si>
  <si>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</si>
  <si>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</si>
  <si>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</si>
  <si>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</si>
  <si>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</si>
  <si>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</si>
  <si>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</si>
  <si>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</si>
  <si>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</si>
  <si>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</si>
  <si>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</si>
  <si>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</si>
  <si>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</si>
  <si>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</si>
  <si>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</si>
  <si>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</si>
  <si>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</si>
  <si>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</si>
  <si>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</si>
  <si>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</si>
  <si>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</si>
  <si>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</si>
  <si>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</si>
  <si>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</si>
  <si>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</si>
  <si>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</si>
  <si>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</si>
  <si>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</si>
  <si>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</si>
  <si>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</si>
  <si>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</si>
  <si>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</si>
  <si>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</si>
  <si>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</si>
  <si>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</si>
  <si>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</si>
  <si>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</si>
  <si>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</si>
  <si>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</si>
  <si>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</si>
  <si>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</si>
  <si>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</si>
  <si>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</si>
  <si>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</si>
  <si>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</si>
  <si>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</si>
  <si>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</si>
  <si>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</si>
  <si>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</si>
  <si>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</si>
  <si>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</si>
  <si>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</si>
  <si>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</si>
  <si>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</si>
  <si>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</si>
  <si>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</si>
  <si>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</si>
  <si>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</si>
  <si>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</si>
  <si>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</si>
  <si>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</si>
  <si>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</si>
  <si>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</si>
  <si>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</si>
  <si>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</si>
  <si>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</si>
  <si>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</si>
  <si>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</si>
  <si>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</si>
  <si>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</si>
  <si>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</si>
  <si>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</si>
  <si>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</si>
  <si>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</si>
  <si>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</si>
  <si>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</si>
  <si>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</si>
  <si>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</si>
  <si>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</si>
  <si>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</si>
  <si>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</si>
  <si>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</si>
  <si>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</si>
  <si>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</si>
  <si>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</si>
  <si>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</si>
  <si>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</si>
  <si>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</si>
  <si>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</si>
  <si>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</si>
  <si>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</si>
  <si>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</si>
  <si>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</si>
  <si>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</si>
  <si>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</si>
  <si>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</si>
  <si>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</si>
  <si>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</si>
  <si>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</si>
  <si>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</si>
  <si>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</si>
  <si>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</si>
  <si>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</si>
  <si>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</si>
  <si>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</si>
  <si>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</si>
  <si>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</si>
  <si>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</si>
  <si>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</si>
  <si>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</si>
  <si>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</si>
  <si>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</si>
  <si>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</si>
  <si>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</si>
  <si>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</si>
  <si>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</si>
  <si>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</si>
  <si>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</si>
  <si>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</si>
  <si>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</si>
  <si>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</si>
  <si>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</si>
  <si>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</si>
  <si>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</si>
  <si>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</si>
  <si>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</si>
  <si>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</si>
  <si>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</si>
  <si>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</si>
  <si>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</si>
  <si>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</si>
  <si>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</si>
  <si>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</si>
  <si>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</si>
  <si>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</si>
  <si>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</si>
  <si>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</si>
  <si>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</si>
  <si>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</si>
  <si>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</si>
  <si>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</si>
  <si>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</si>
  <si>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</si>
  <si>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</si>
  <si>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</si>
  <si>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</si>
  <si>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</si>
  <si>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</si>
  <si>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</si>
  <si>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</si>
  <si>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</si>
  <si>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</si>
  <si>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</si>
  <si>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</si>
  <si>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</si>
  <si>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</si>
  <si>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</si>
  <si>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</si>
  <si>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</si>
  <si>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</si>
  <si>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</si>
  <si>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</si>
  <si>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</si>
  <si>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</si>
  <si>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</si>
  <si>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</si>
  <si>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</si>
  <si>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</si>
  <si>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</si>
  <si>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</si>
  <si>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</si>
  <si>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</si>
  <si>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</si>
  <si>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</si>
  <si>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</si>
  <si>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</si>
  <si>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</si>
  <si>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</si>
  <si>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</si>
  <si>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</si>
  <si>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</si>
  <si>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</si>
  <si>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</si>
  <si>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</si>
  <si>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</si>
  <si>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</si>
  <si>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</si>
  <si>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</si>
  <si>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</si>
  <si>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</si>
  <si>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</si>
  <si>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</si>
  <si>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</si>
  <si>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</si>
  <si>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</si>
  <si>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</si>
  <si>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</si>
  <si>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</si>
  <si>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</si>
  <si>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</si>
  <si>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</si>
  <si>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</si>
  <si>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</si>
  <si>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</si>
  <si>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</si>
  <si>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</si>
  <si>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</si>
  <si>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</si>
  <si>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</si>
  <si>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</si>
  <si>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</si>
  <si>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</si>
  <si>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</si>
  <si>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</si>
  <si>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</si>
  <si>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</si>
  <si>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</si>
  <si>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</si>
  <si>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</si>
  <si>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</si>
  <si>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</si>
  <si>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</si>
  <si>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</si>
  <si>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</si>
  <si>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</si>
  <si>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</si>
  <si>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</si>
  <si>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</si>
  <si>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</si>
  <si>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</si>
  <si>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</si>
  <si>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</si>
  <si>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</si>
  <si>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</si>
  <si>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</si>
  <si>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</si>
  <si>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</si>
  <si>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</si>
  <si>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</si>
  <si>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</si>
  <si>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</si>
  <si>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</si>
  <si>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</si>
  <si>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</si>
  <si>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</si>
  <si>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</si>
  <si>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</si>
  <si>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</si>
  <si>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</si>
  <si>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</si>
  <si>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</si>
  <si>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</si>
  <si>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</si>
  <si>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</si>
  <si>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</si>
  <si>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</si>
  <si>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</si>
  <si>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</si>
  <si>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</si>
  <si>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</si>
  <si>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</si>
  <si>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</si>
  <si>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</si>
  <si>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</si>
  <si>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</si>
  <si>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</si>
  <si>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</si>
  <si>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</si>
  <si>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</si>
  <si>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</si>
  <si>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</si>
  <si>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</si>
  <si>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</si>
  <si>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</si>
  <si>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</si>
  <si>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</si>
  <si>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</si>
  <si>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</si>
  <si>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</si>
  <si>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</si>
  <si>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</si>
  <si>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</si>
  <si>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</si>
  <si>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</si>
  <si>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</si>
  <si>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</si>
  <si>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</si>
  <si>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</si>
  <si>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</si>
  <si>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</si>
  <si>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</si>
  <si>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</si>
  <si>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</si>
  <si>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</si>
  <si>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</si>
  <si>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</si>
  <si>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</si>
  <si>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</si>
  <si>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</si>
  <si>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</si>
  <si>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</si>
  <si>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</si>
  <si>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</si>
  <si>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</si>
  <si>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</si>
  <si>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</si>
  <si>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</si>
  <si>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</si>
  <si>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</si>
  <si>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</si>
  <si>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</si>
  <si>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</si>
  <si>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</si>
  <si>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</si>
  <si>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</si>
  <si>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</si>
  <si>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</si>
  <si>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</si>
  <si>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</si>
  <si>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</si>
  <si>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</si>
  <si>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</si>
  <si>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</si>
  <si>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</si>
  <si>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</si>
  <si>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</si>
  <si>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</si>
  <si>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</si>
  <si>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</si>
  <si>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</si>
  <si>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</si>
  <si>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</si>
  <si>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</si>
  <si>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</si>
  <si>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</si>
  <si>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</si>
  <si>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</si>
  <si>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</si>
  <si>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</si>
  <si>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</si>
  <si>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</si>
  <si>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</si>
  <si>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</si>
  <si>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</si>
  <si>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</si>
  <si>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</si>
  <si>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</si>
  <si>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</si>
  <si>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</si>
  <si>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</si>
  <si>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</si>
  <si>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</si>
  <si>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</si>
  <si>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</si>
  <si>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</si>
  <si>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</si>
  <si>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</si>
  <si>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</si>
  <si>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</si>
  <si>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</si>
  <si>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</si>
  <si>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</si>
  <si>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</si>
  <si>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</si>
  <si>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</si>
  <si>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</si>
  <si>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</si>
  <si>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</si>
  <si>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</si>
  <si>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</si>
  <si>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</si>
  <si>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</si>
  <si>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</si>
  <si>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</si>
  <si>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</si>
  <si>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</si>
  <si>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</si>
  <si>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</si>
  <si>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</si>
  <si>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</si>
  <si>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</si>
  <si>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</si>
  <si>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</si>
  <si>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</si>
  <si>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</si>
  <si>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</si>
  <si>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</si>
  <si>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</si>
  <si>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</si>
  <si>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</si>
  <si>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</si>
  <si>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</si>
  <si>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</si>
  <si>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</si>
  <si>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</si>
  <si>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</si>
  <si>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</si>
  <si>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</si>
  <si>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</si>
  <si>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</si>
  <si>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</si>
  <si>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</si>
  <si>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</si>
  <si>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</si>
  <si>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</si>
  <si>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</si>
  <si>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</si>
  <si>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</si>
  <si>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</si>
  <si>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</si>
  <si>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</si>
  <si>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28511003</t>
  </si>
  <si>
    <t>МУП "ЖКХ "Универсал"</t>
  </si>
  <si>
    <t>6518008680</t>
  </si>
  <si>
    <t>651801001</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</si>
  <si>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</si>
  <si>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</si>
  <si>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</si>
  <si>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</si>
  <si>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</si>
  <si>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</si>
  <si>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</si>
  <si>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</si>
  <si>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</si>
  <si>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</si>
  <si>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</si>
  <si>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</si>
  <si>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</si>
  <si>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</si>
  <si>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</si>
  <si>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</si>
  <si>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</si>
  <si>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</si>
  <si>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</si>
  <si>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</si>
  <si>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</si>
  <si>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</si>
  <si>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</si>
  <si>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</si>
  <si>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</si>
  <si>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</si>
  <si>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</si>
  <si>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</si>
  <si>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</si>
  <si>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</si>
  <si>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</si>
  <si>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</si>
  <si>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</si>
  <si>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</si>
  <si>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</si>
  <si>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</si>
  <si>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</si>
  <si>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</si>
  <si>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</si>
  <si>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</si>
  <si>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</si>
  <si>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</si>
  <si>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</si>
  <si>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</si>
  <si>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</si>
  <si>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</si>
  <si>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</si>
  <si>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</si>
  <si>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</si>
  <si>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</si>
  <si>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</si>
  <si>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</si>
  <si>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</si>
  <si>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</si>
  <si>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</si>
  <si>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</si>
  <si>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</si>
  <si>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</si>
  <si>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</si>
  <si>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</si>
  <si>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</si>
  <si>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</si>
  <si>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</si>
  <si>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</si>
  <si>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</si>
  <si>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</si>
  <si>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</si>
  <si>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</si>
  <si>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</si>
  <si>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</si>
  <si>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</si>
  <si>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</si>
  <si>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</si>
  <si>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</si>
  <si>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</si>
  <si>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</si>
  <si>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</si>
  <si>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</si>
  <si>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</si>
  <si>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</si>
  <si>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</si>
  <si>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</si>
  <si>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</si>
  <si>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</si>
  <si>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</si>
  <si>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</si>
  <si>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</si>
  <si>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</si>
  <si>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</si>
  <si>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</si>
  <si>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</si>
  <si>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</si>
  <si>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</si>
  <si>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</si>
  <si>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</si>
  <si>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</si>
  <si>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</si>
  <si>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</si>
  <si>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</si>
  <si>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</si>
  <si>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</si>
  <si>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</si>
  <si>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</si>
  <si>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</si>
  <si>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</si>
  <si>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</si>
  <si>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</si>
  <si>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</si>
  <si>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</si>
  <si>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</si>
  <si>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</si>
  <si>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</si>
  <si>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</si>
  <si>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</si>
  <si>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</si>
  <si>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</si>
  <si>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</si>
  <si>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</si>
  <si>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</si>
  <si>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</si>
  <si>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</si>
  <si>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</si>
  <si>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</si>
  <si>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</si>
  <si>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</si>
  <si>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</si>
  <si>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</si>
  <si>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</si>
  <si>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</si>
  <si>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</si>
  <si>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</si>
  <si>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</si>
  <si>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</si>
  <si>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</si>
  <si>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</si>
  <si>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</si>
  <si>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</si>
  <si>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</si>
  <si>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</si>
  <si>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</si>
  <si>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</si>
  <si>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</si>
  <si>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</si>
  <si>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</si>
  <si>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"СГК"</t>
  </si>
  <si>
    <t>6500011160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</si>
  <si>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</si>
  <si>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</si>
  <si>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</si>
  <si>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</si>
  <si>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</si>
  <si>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</si>
  <si>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</si>
  <si>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</si>
  <si>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</si>
  <si>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</si>
  <si>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</si>
  <si>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</si>
  <si>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</si>
  <si>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</si>
  <si>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</si>
  <si>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</si>
  <si>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</si>
  <si>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</si>
  <si>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</si>
  <si>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</si>
  <si>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</si>
  <si>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</si>
  <si>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</si>
  <si>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</si>
  <si>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</si>
  <si>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</si>
  <si>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</si>
  <si>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</si>
  <si>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</si>
  <si>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</si>
  <si>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31456033</t>
  </si>
  <si>
    <t>Обособленное подразделение "Мобильные ГТЭС Кунашир" АО "Мобильные ГТЭС"</t>
  </si>
  <si>
    <t>7706627050</t>
  </si>
  <si>
    <t>651845002</t>
  </si>
  <si>
    <t>31632870</t>
  </si>
  <si>
    <t>Обособленное подразделение "Россети Мобильные ГТЭС Итуруп" АО "Россети Мобильные ГТЭС"</t>
  </si>
  <si>
    <t>651845003</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</si>
  <si>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</si>
  <si>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</si>
  <si>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</si>
  <si>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</si>
  <si>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</si>
  <si>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</si>
  <si>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</si>
  <si>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</si>
  <si>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</si>
  <si>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</si>
  <si>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</si>
  <si>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</si>
  <si>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</si>
  <si>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</si>
  <si>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</si>
  <si>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</si>
  <si>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</si>
  <si>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</si>
  <si>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</si>
  <si>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</si>
  <si>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</si>
  <si>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</si>
  <si>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</si>
  <si>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</si>
  <si>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</si>
  <si>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</si>
  <si>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</si>
  <si>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</si>
  <si>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</si>
  <si>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</si>
  <si>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</si>
  <si>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</si>
  <si>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</si>
  <si>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</si>
  <si>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</si>
  <si>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</si>
  <si>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</si>
  <si>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</si>
  <si>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</si>
  <si>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</si>
  <si>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</si>
  <si>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</si>
  <si>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</si>
  <si>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</si>
  <si>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</si>
  <si>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</si>
  <si>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</si>
  <si>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</si>
  <si>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</si>
  <si>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</si>
  <si>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</si>
  <si>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</si>
  <si>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</si>
  <si>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</si>
  <si>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</si>
  <si>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</si>
  <si>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</si>
  <si>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</si>
  <si>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</si>
  <si>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</si>
  <si>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</si>
  <si>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</si>
  <si>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</si>
  <si>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</si>
  <si>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</si>
  <si>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</si>
  <si>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</si>
  <si>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</si>
  <si>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</si>
  <si>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</si>
  <si>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</si>
  <si>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</si>
  <si>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</si>
  <si>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</si>
  <si>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</si>
  <si>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</si>
  <si>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</si>
  <si>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</si>
  <si>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</si>
  <si>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</si>
  <si>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</si>
  <si>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</si>
  <si>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</si>
  <si>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</si>
  <si>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</si>
  <si>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</si>
  <si>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</si>
  <si>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</si>
  <si>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</si>
  <si>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</si>
  <si>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</si>
  <si>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</si>
  <si>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</si>
  <si>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</si>
  <si>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</si>
  <si>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</si>
  <si>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</si>
  <si>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</si>
  <si>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</si>
  <si>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</si>
  <si>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</si>
  <si>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</si>
  <si>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</si>
  <si>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</si>
  <si>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</si>
  <si>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</si>
  <si>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</si>
  <si>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</si>
  <si>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</si>
  <si>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</si>
  <si>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</si>
  <si>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</si>
  <si>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</si>
  <si>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</si>
  <si>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</si>
  <si>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</si>
  <si>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</si>
  <si>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</si>
  <si>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</si>
  <si>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</si>
  <si>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</si>
  <si>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</si>
  <si>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</si>
  <si>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</si>
  <si>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</si>
  <si>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</si>
  <si>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</si>
  <si>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</si>
  <si>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</si>
  <si>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</si>
  <si>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</si>
  <si>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</si>
  <si>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</si>
  <si>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</si>
  <si>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</si>
  <si>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</si>
  <si>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</si>
  <si>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</si>
  <si>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</si>
  <si>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</si>
  <si>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</si>
  <si>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</si>
  <si>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</si>
  <si>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</si>
  <si>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</si>
  <si>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</si>
  <si>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</si>
  <si>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</si>
  <si>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</si>
  <si>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</si>
  <si>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</si>
  <si>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</si>
  <si>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</si>
  <si>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</si>
  <si>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</si>
  <si>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</si>
  <si>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</si>
  <si>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</si>
  <si>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</si>
  <si>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</si>
  <si>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</si>
  <si>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</si>
  <si>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</si>
  <si>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</si>
  <si>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</si>
  <si>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</si>
  <si>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</si>
  <si>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</si>
  <si>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</si>
  <si>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</si>
  <si>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</si>
  <si>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</si>
  <si>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</si>
  <si>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</si>
  <si>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</si>
  <si>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</si>
  <si>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</si>
  <si>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</si>
  <si>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</si>
  <si>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</si>
  <si>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</si>
  <si>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</si>
  <si>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</si>
  <si>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</si>
  <si>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</si>
  <si>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</si>
  <si>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</si>
  <si>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</si>
  <si>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</si>
  <si>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</si>
  <si>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</si>
  <si>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</si>
  <si>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</si>
  <si>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</si>
  <si>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</si>
  <si>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</si>
  <si>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</si>
  <si>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</si>
  <si>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</si>
  <si>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</si>
  <si>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</si>
  <si>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</si>
  <si>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</si>
  <si>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</si>
  <si>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</si>
  <si>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</si>
  <si>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</si>
  <si>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</si>
  <si>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</si>
  <si>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</si>
  <si>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</si>
  <si>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</si>
  <si>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</si>
  <si>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</si>
  <si>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</si>
  <si>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</si>
  <si>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</si>
  <si>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</si>
  <si>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</si>
  <si>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</si>
  <si>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</si>
  <si>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</si>
  <si>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</si>
  <si>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</si>
  <si>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</si>
  <si>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</si>
  <si>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</si>
  <si>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</si>
  <si>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</si>
  <si>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</si>
  <si>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</si>
  <si>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</si>
  <si>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</si>
  <si>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</si>
  <si>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</si>
  <si>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</si>
  <si>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</si>
  <si>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</si>
  <si>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</si>
  <si>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</si>
  <si>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</si>
  <si>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</si>
  <si>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</si>
  <si>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</si>
  <si>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</si>
  <si>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</si>
  <si>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</si>
  <si>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</si>
  <si>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</si>
  <si>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</si>
  <si>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</si>
  <si>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</si>
  <si>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</si>
  <si>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</si>
  <si>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</si>
  <si>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</si>
  <si>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</si>
  <si>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</si>
  <si>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</si>
  <si>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</si>
  <si>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</si>
  <si>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</si>
  <si>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</si>
  <si>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</si>
  <si>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</si>
  <si>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</si>
  <si>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1-3/25-952/23 от 30.12.2023 ООО "РВК-Сахалин"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</si>
  <si>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</si>
  <si>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01.01.2023</t>
  </si>
  <si>
    <t>31.12.2025</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</si>
  <si>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</si>
  <si>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</si>
  <si>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</si>
  <si>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25.04.2026</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</si>
  <si>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</si>
  <si>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18.12.2023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</si>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</sst>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000000"/>
    <numFmt numFmtId="238" formatCode="#,##0.000"/>
    <numFmt numFmtId="239" formatCode="#,##0.0000"/>
    <numFmt numFmtId="240" formatCode="dd\.mm\.yyyy"/>
    <numFmt numFmtId="241" formatCode="h:mm;@"/>
    <numFmt numFmtId="242" formatCode="_-* #,##0.00\ _₽_-;\-* #,##0.00\ _₽_-;_-* &quot;-&quot;??\ _₽_-;_-@_-"/>
    <numFmt numFmtId="243" formatCode="_-* #,##0\ _₽_-;\-* #,##0\ _₽_-;_-* &quot;-&quot;\ _₽_-;_-@_-"/>
    <numFmt numFmtId="244" formatCode="_-* #,##0.00\ &quot;₽&quot;_-;\-* #,##0.00\ &quot;₽&quot;_-;_-* &quot;-&quot;??\ &quot;₽&quot;_-;_-@_-"/>
    <numFmt numFmtId="245" formatCode="_-* #,##0\ &quot;₽&quot;_-;\-* #,##0\ &quot;₽&quot;_-;_-* &quot;-&quot;\ &quot;₽&quot;_-;_-@_-"/>
    <numFmt numFmtId="246" formatCode="_-* #,##0.00[$€-1]_-;\-* #,##0.00[$€-1]_-;_-* &quot;-&quot;??[$€-1]_-"/>
    <numFmt numFmtId="247"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2" fontId="6" fillId="0" borderId="0" applyFont="0" applyFill="0" applyBorder="0" applyNumberFormat="1">
      <alignment vertical="top"/>
    </xf>
    <xf numFmtId="243" fontId="6" fillId="0" borderId="0" applyFont="0" applyFill="0" applyBorder="0" applyNumberFormat="1">
      <alignment vertical="top"/>
    </xf>
    <xf numFmtId="244" fontId="6" fillId="0" borderId="0" applyFont="0" applyFill="0" applyBorder="0" applyNumberFormat="1">
      <alignment vertical="top"/>
    </xf>
    <xf numFmtId="24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6" fontId="20" fillId="0" borderId="0" applyFont="1" applyFill="0" applyBorder="0" applyNumberFormat="1"/>
    <xf numFmtId="38" fontId="21" fillId="0" borderId="0" applyFont="1" applyFill="0" applyBorder="0" applyNumberFormat="1">
      <alignment vertical="top"/>
    </xf>
    <xf numFmtId="247" fontId="22" fillId="33" borderId="0" applyFont="1" applyFill="1" applyBorder="0" applyNumberFormat="1">
      <protection locked="0"/>
    </xf>
    <xf numFmtId="0" fontId="23" fillId="0" borderId="0" applyFont="1" applyFill="0" applyBorder="0">
      <alignment vertical="center"/>
    </xf>
    <xf numFmtId="238" fontId="22" fillId="33" borderId="0" applyFont="1" applyFill="1" applyBorder="0" applyNumberFormat="1">
      <protection locked="0"/>
    </xf>
    <xf numFmtId="23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601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2" fontId="6" fillId="0" borderId="0" xfId="28" applyNumberFormat="1">
      <alignment vertical="top"/>
    </xf>
    <xf numFmtId="243" fontId="6" fillId="0" borderId="0" xfId="29" applyNumberFormat="1">
      <alignment vertical="top"/>
    </xf>
    <xf numFmtId="244" fontId="6" fillId="0" borderId="0" xfId="30" applyNumberFormat="1">
      <alignment vertical="top"/>
    </xf>
    <xf numFmtId="245"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6" fontId="20" fillId="0" borderId="0" xfId="49" applyFont="1" applyNumberFormat="1"/>
    <xf numFmtId="38" fontId="21" fillId="0" borderId="0" xfId="50" applyFont="1" applyNumberFormat="1">
      <alignment vertical="top"/>
    </xf>
    <xf numFmtId="247" fontId="22" fillId="33" borderId="0" xfId="51" applyFont="1" applyFill="1" applyNumberFormat="1">
      <protection locked="0"/>
    </xf>
    <xf numFmtId="0" fontId="23" fillId="0" borderId="0" xfId="52" applyFont="1">
      <alignment vertical="center"/>
    </xf>
    <xf numFmtId="238" fontId="22" fillId="33" borderId="0" xfId="53" applyFont="1" applyFill="1" applyNumberFormat="1">
      <protection locked="0"/>
    </xf>
    <xf numFmtId="23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42" fontId="31" fillId="0" borderId="0" xfId="28" applyFont="1" applyNumberFormat="1">
      <alignment vertical="top"/>
    </xf>
    <xf numFmtId="243" fontId="31" fillId="0" borderId="0" xfId="29" applyFont="1" applyNumberFormat="1">
      <alignment vertical="top"/>
    </xf>
    <xf numFmtId="244" fontId="31" fillId="0" borderId="0" xfId="30" applyFont="1" applyNumberFormat="1">
      <alignment vertical="top"/>
    </xf>
    <xf numFmtId="24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3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39"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39"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39"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3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39"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39" fontId="22" fillId="39" borderId="13" xfId="0" applyFont="1" applyFill="1" applyBorder="1" applyNumberFormat="1">
      <alignment horizontal="right" vertical="center" wrapText="1"/>
      <protection locked="0"/>
    </xf>
    <xf numFmtId="23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38"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8"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3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38"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3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3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37"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0" fontId="0" fillId="39" borderId="12" xfId="0" applyFont="1" applyFill="1" applyBorder="1" applyNumberFormat="1">
      <alignment horizontal="left" vertical="center" wrapText="1" indent="1"/>
      <protection locked="0"/>
    </xf>
    <xf numFmtId="240" fontId="0" fillId="0" borderId="12" xfId="0" applyFont="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240" fontId="48" fillId="0" borderId="0" xfId="0" applyFont="1" applyNumberFormat="1">
      <alignment horizontal="center" vertical="center" wrapText="1"/>
    </xf>
    <xf numFmtId="240" fontId="48" fillId="0" borderId="12" xfId="0" applyFont="1" applyBorder="1" applyNumberFormat="1">
      <alignment horizontal="center" vertical="center" wrapText="1"/>
    </xf>
    <xf numFmtId="240" fontId="0" fillId="39" borderId="12" xfId="0" applyFont="1" applyFill="1" applyBorder="1" applyNumberFormat="1">
      <alignment horizontal="left" vertical="center" wrapText="1"/>
      <protection locked="0"/>
    </xf>
    <xf numFmtId="240" fontId="0" fillId="36" borderId="12" xfId="0" applyFont="1" applyFill="1" applyBorder="1" applyNumberFormat="1">
      <alignment horizontal="left" vertical="center" wrapText="1" indent="1"/>
      <protection locked="0"/>
    </xf>
    <xf numFmtId="240"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40" fontId="0" fillId="39" borderId="14" xfId="0" applyFont="1" applyFill="1" applyBorder="1" applyNumberFormat="1">
      <alignment horizontal="left" vertical="center" wrapText="1"/>
      <protection locked="0"/>
    </xf>
    <xf numFmtId="24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37"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37"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241" fontId="22" fillId="39" borderId="12" xfId="0" applyFont="1" applyFill="1" applyBorder="1" applyNumberFormat="1">
      <alignment horizontal="left" vertical="center" wrapText="1" indent="1"/>
      <protection locked="0"/>
    </xf>
    <xf numFmtId="24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40"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40" fontId="22" fillId="34"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4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37" fontId="22" fillId="0" borderId="17"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23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4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0"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4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4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4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4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4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3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3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3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4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40"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3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3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39" fontId="22" fillId="34" borderId="13" xfId="0" applyFont="1" applyFill="1" applyBorder="1" applyNumberFormat="1">
      <alignment horizontal="right" vertical="center" wrapText="1"/>
    </xf>
    <xf numFmtId="23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3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4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4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40" fontId="0" fillId="39" borderId="13" xfId="0" applyFont="1" applyFill="1" applyBorder="1" applyNumberFormat="1">
      <alignment horizontal="left" vertical="center" wrapText="1"/>
      <protection locked="0"/>
    </xf>
    <xf numFmtId="24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37" fontId="22" fillId="0" borderId="37" xfId="0" applyFont="1" applyBorder="1" applyNumberFormat="1">
      <alignment horizontal="center" vertical="center" wrapText="1"/>
    </xf>
    <xf numFmtId="23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40" fontId="0" fillId="39" borderId="15" xfId="0" applyFont="1" applyFill="1" applyBorder="1" applyNumberFormat="1">
      <alignment horizontal="left" vertical="center" wrapText="1" indent="1"/>
      <protection locked="0"/>
    </xf>
    <xf numFmtId="241" fontId="22" fillId="39" borderId="12" xfId="0" applyFont="1" applyFill="1" applyBorder="1" applyNumberFormat="1">
      <alignment horizontal="left" vertical="center" wrapText="1" indent="1"/>
      <protection locked="0"/>
    </xf>
    <xf numFmtId="240" fontId="48" fillId="0" borderId="0" xfId="0" applyFont="1" applyNumberFormat="1">
      <alignment horizontal="center" vertical="center" wrapText="1"/>
    </xf>
    <xf numFmtId="237" fontId="22" fillId="0" borderId="17"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3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37" fontId="45" fillId="0" borderId="19" xfId="0" applyFont="1" applyBorder="1" applyNumberFormat="1">
      <alignment horizontal="center"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0" fontId="48" fillId="0" borderId="0" xfId="0" applyFont="1" applyNumberFormat="1">
      <alignment horizontal="center" vertical="center"/>
    </xf>
    <xf numFmtId="237" fontId="22" fillId="0" borderId="12" xfId="0" applyFont="1" applyBorder="1" applyNumberFormat="1">
      <alignment horizontal="center"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24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57295-6227-549C-539F-6AD9345EE55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C9D278-CE62-14F4-BF1D-91D83B99BE88}" mc:Ignorable="x14ac xr xr2 xr3">
  <sheetPr>
    <tabColor rgb="FFCCCCFF"/>
  </sheetPr>
  <dimension ref="A1:Q79"/>
  <sheetViews>
    <sheetView topLeftCell="A1" showGridLines="0" zoomScale="90" workbookViewId="0">
      <selection activeCell="I70" sqref="I70"/>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PP108.OPEN.INFO.PRICE.VOTV.EIAS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водоотведения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45658.48042824074</v>
      </c>
      <c r="G11" s="133"/>
      <c r="H11" s="829" t="s">
        <v>22</v>
      </c>
      <c r="J11" s="932" t="s">
        <v>23</v>
      </c>
      <c r="Q11" s="130">
        <v>0</v>
      </c>
    </row>
    <row customHeight="1" ht="22.5">
      <c r="A12" s="2154"/>
      <c r="D12" s="131"/>
      <c r="E12" s="1221" t="s">
        <v>24</v>
      </c>
      <c r="F12" s="2786">
        <v>47848.48059027778</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45618.48091435185</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32.5">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54</v>
      </c>
      <c r="F36" s="404"/>
      <c r="G36" s="133"/>
      <c r="Q36" s="130">
        <v>0</v>
      </c>
    </row>
    <row customHeight="1" ht="21">
      <c r="A37" s="935"/>
      <c r="D37" s="135"/>
      <c r="E37" s="447" t="s">
        <v>55</v>
      </c>
      <c r="F37" s="2811" t="s">
        <v>56</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57</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58</v>
      </c>
      <c r="F43" s="766" t="s">
        <v>19</v>
      </c>
      <c r="G43" s="129"/>
      <c r="I43" s="467"/>
      <c r="J43" s="932"/>
      <c r="Q43" s="465">
        <v>0</v>
      </c>
    </row>
    <row s="2774" customFormat="1" customHeight="1" ht="27" hidden="1">
      <c r="A44" s="840"/>
      <c r="B44" s="469"/>
      <c r="C44" s="464"/>
      <c r="D44" s="466"/>
      <c r="E44" s="1221" t="s">
        <v>59</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60</v>
      </c>
      <c r="F46" s="766" t="s">
        <v>19</v>
      </c>
      <c r="G46" s="129"/>
      <c r="H46" s="465"/>
      <c r="I46" s="467"/>
      <c r="J46" s="932"/>
      <c r="Q46" s="486">
        <v>0</v>
      </c>
    </row>
    <row s="2774" customFormat="1" customHeight="1" ht="24.75" hidden="1">
      <c r="A47" s="840"/>
      <c r="B47" s="469"/>
      <c r="C47" s="464"/>
      <c r="D47" s="466"/>
      <c r="E47" s="1221" t="s">
        <v>61</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t="s">
        <v>19</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62</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63</v>
      </c>
      <c r="F53" s="1104" t="s">
        <v>19</v>
      </c>
      <c r="G53" s="588"/>
      <c r="I53" s="590"/>
      <c r="J53" s="934"/>
      <c r="P53" s="591"/>
      <c r="Q53" s="589">
        <v>0</v>
      </c>
    </row>
    <row s="2774" customFormat="1" customHeight="1" ht="27" hidden="1">
      <c r="A54" s="842"/>
      <c r="B54" s="469"/>
      <c r="C54" s="586"/>
      <c r="D54" s="587"/>
      <c r="E54" s="447" t="s">
        <v>64</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65</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66</v>
      </c>
      <c r="F58" s="1104" t="s">
        <v>67</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68</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69</v>
      </c>
      <c r="F62" s="1727" t="s">
        <v>67</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70</v>
      </c>
      <c r="F64" s="272" t="s">
        <v>71</v>
      </c>
      <c r="G64" s="133"/>
      <c r="Q64" s="130">
        <v>20</v>
      </c>
    </row>
    <row customHeight="1" ht="21">
      <c r="A65" s="843"/>
      <c r="B65" s="155"/>
      <c r="D65" s="138"/>
      <c r="E65" s="447" t="s">
        <v>72</v>
      </c>
      <c r="F65" s="272" t="s">
        <v>73</v>
      </c>
      <c r="G65" s="133"/>
      <c r="Q65" s="130">
        <v>20</v>
      </c>
    </row>
    <row customHeight="1" ht="36.75">
      <c r="D66" s="131"/>
      <c r="E66" s="449" t="s">
        <v>74</v>
      </c>
      <c r="F66" s="1110"/>
      <c r="G66" s="129"/>
      <c r="Q66" s="130">
        <v>35</v>
      </c>
    </row>
    <row customHeight="1" ht="21">
      <c r="A67" s="843"/>
      <c r="D67" s="466"/>
      <c r="E67" s="447" t="s">
        <v>75</v>
      </c>
      <c r="F67" s="327" t="s">
        <v>76</v>
      </c>
      <c r="G67" s="133"/>
      <c r="Q67" s="130">
        <v>20</v>
      </c>
    </row>
    <row customHeight="1" ht="21">
      <c r="A68" s="843"/>
      <c r="B68" s="155"/>
      <c r="D68" s="138"/>
      <c r="E68" s="447" t="s">
        <v>77</v>
      </c>
      <c r="F68" s="327" t="s">
        <v>78</v>
      </c>
      <c r="G68" s="133"/>
      <c r="Q68" s="130">
        <v>20</v>
      </c>
    </row>
    <row customHeight="1" ht="21">
      <c r="A69" s="843"/>
      <c r="B69" s="155"/>
      <c r="D69" s="138"/>
      <c r="E69" s="447" t="s">
        <v>79</v>
      </c>
      <c r="F69" s="327" t="s">
        <v>80</v>
      </c>
      <c r="G69" s="133"/>
      <c r="Q69" s="130">
        <v>20</v>
      </c>
    </row>
    <row customHeight="1" ht="21">
      <c r="D70" s="466"/>
      <c r="E70" s="447" t="s">
        <v>81</v>
      </c>
      <c r="F70" s="2839" t="s">
        <v>82</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83</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F993461-11AE-B906-9374-8A2829BD6FA1}"/>
    <hyperlink ref="H17" location="Титульный!H9" display="Как заполнить?" tooltip="Помощь по работе с полями отчётной формы" xr:uid="{1C90E5B4-016E-C7AC-6063-BCCF621610B6}"/>
    <hyperlink ref="H39" location="Титульный!H9" display="Как заполнить?" tooltip="Помощь по работе с полями отчётной формы" xr:uid="{985619BA-3CBD-2226-6F8B-10C46557D3BD}"/>
    <hyperlink ref="H62" location="Титульный!H9" display="Как заполнить?" tooltip="Помощь по работе с полями отчётной формы" xr:uid="{CF4EBFD5-5A26-0BED-47A3-CA505D94D6C1}"/>
    <hyperlink ref="F70" r:id="rId4" xr:uid="{EB96E79C-37F7-35EF-CEB6-DE43FCAD374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A5E57-859A-8E82-DD31-2DD3DF00CD6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84</v>
      </c>
      <c r="H1" s="550" t="s">
        <v>85</v>
      </c>
      <c r="I1" s="283" t="s">
        <v>86</v>
      </c>
      <c r="J1" s="303" t="s">
        <v>84</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87</v>
      </c>
      <c r="F8" s="2158"/>
      <c r="G8" s="2159"/>
      <c r="H8" s="2160" t="s">
        <v>88</v>
      </c>
      <c r="I8" s="2160"/>
      <c r="J8" s="211"/>
      <c r="K8" s="211"/>
      <c r="L8" s="211"/>
      <c r="M8" s="211"/>
      <c r="N8" s="282"/>
      <c r="O8" s="211"/>
      <c r="P8" s="281"/>
      <c r="Q8" s="281"/>
      <c r="R8" s="281"/>
      <c r="S8" s="281"/>
      <c r="AC8" s="172">
        <v>14</v>
      </c>
    </row>
    <row s="2865" customFormat="1" customHeight="1" ht="21">
      <c r="A9" s="814"/>
      <c r="B9" s="473"/>
      <c r="C9" s="814"/>
      <c r="D9" s="220"/>
      <c r="E9" s="833" t="s">
        <v>89</v>
      </c>
      <c r="F9" s="833"/>
      <c r="G9" s="228" t="s">
        <v>90</v>
      </c>
      <c r="H9" s="228" t="s">
        <v>90</v>
      </c>
      <c r="I9" s="228" t="s">
        <v>86</v>
      </c>
      <c r="J9" s="211"/>
      <c r="K9" s="211"/>
      <c r="L9" s="211"/>
      <c r="M9" s="211"/>
      <c r="N9" s="282"/>
      <c r="O9" s="211"/>
      <c r="P9" s="281"/>
      <c r="Q9" s="281"/>
      <c r="R9" s="281"/>
      <c r="S9" s="281"/>
      <c r="AC9" s="172">
        <v>20</v>
      </c>
    </row>
    <row customHeight="1" ht="11.549999999999999">
      <c r="D10" s="232"/>
      <c r="E10" s="834" t="s">
        <v>91</v>
      </c>
      <c r="F10" s="834"/>
      <c r="G10" s="279" t="s">
        <v>92</v>
      </c>
      <c r="H10" s="279" t="s">
        <v>93</v>
      </c>
      <c r="I10" s="279" t="s">
        <v>94</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95</v>
      </c>
      <c r="K11" s="211"/>
      <c r="L11" s="211"/>
      <c r="M11" s="211" t="s">
        <v>96</v>
      </c>
      <c r="N11" s="282" t="s">
        <v>97</v>
      </c>
      <c r="O11" s="211" t="s">
        <v>98</v>
      </c>
      <c r="P11" s="281"/>
      <c r="Q11" s="281"/>
      <c r="R11" s="281"/>
      <c r="S11" s="281"/>
      <c r="AC11" s="172">
        <v>1</v>
      </c>
    </row>
    <row s="2865" customFormat="1" customHeight="1" ht="15">
      <c r="A12" s="2155">
        <v>1</v>
      </c>
      <c r="B12" s="473"/>
      <c r="C12" s="814"/>
      <c r="D12" s="838"/>
      <c r="E12" s="275">
        <f>A12</f>
        <v>1</v>
      </c>
      <c r="F12" s="858" t="s">
        <v>99</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100</v>
      </c>
      <c r="G13" s="849" t="s">
        <v>101</v>
      </c>
      <c r="H13" s="849" t="s">
        <v>101</v>
      </c>
      <c r="I13" s="847" t="s">
        <v>102</v>
      </c>
      <c r="J13" s="556">
        <f>MERGEVALUE(G13)</f>
      </c>
      <c r="K13" s="567"/>
      <c r="L13" s="567"/>
      <c r="M13" s="556" t="str">
        <f t="array" ref="M13:M13">IF(ISERROR(MATCH(MID(N13,1,250),MID(note_ter,1,250),0)),"n","y")</f>
        <v>n</v>
      </c>
      <c r="N13" s="567"/>
      <c r="O13" s="556" t="str">
        <f>H13&amp;"("&amp;I13&amp;")"</f>
        <v>Невельский городской округ(64728000)</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83</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39ADE-624F-3ECF-6708-F1EF37B370F1}"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водоотведения (цены и тарифы)</v>
      </c>
      <c r="E4" s="2176"/>
      <c r="F4" s="2176"/>
      <c r="G4" s="2176"/>
      <c r="H4" s="2176"/>
      <c r="I4" s="2177"/>
      <c r="J4" s="640"/>
      <c r="K4" s="640"/>
      <c r="L4" s="640"/>
      <c r="M4" s="640"/>
      <c r="AM4" s="639">
        <v>34</v>
      </c>
    </row>
    <row s="2946" customFormat="1" customHeight="1" ht="14.699999999999998">
      <c r="A5" s="641"/>
      <c r="B5" s="641"/>
      <c r="C5" s="641"/>
      <c r="D5" s="2178" t="str">
        <f>IF(org=0,"Не определено",org)</f>
        <v>Муниципальное унитарное предприятие "Невельские коммунальные сети"</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89</v>
      </c>
      <c r="E10" s="579" t="s">
        <v>90</v>
      </c>
      <c r="F10" s="579" t="s">
        <v>109</v>
      </c>
      <c r="G10" s="2189" t="s">
        <v>89</v>
      </c>
      <c r="H10" s="2190"/>
      <c r="I10" s="579" t="s">
        <v>90</v>
      </c>
      <c r="J10" s="579" t="s">
        <v>109</v>
      </c>
      <c r="K10" s="2189" t="s">
        <v>89</v>
      </c>
      <c r="L10" s="2190"/>
      <c r="M10" s="579" t="s">
        <v>90</v>
      </c>
      <c r="N10" s="1683"/>
      <c r="AM10" s="639">
        <v>23</v>
      </c>
    </row>
    <row s="2973" customFormat="1" customHeight="1" ht="11.25" hidden="1">
      <c r="A11" s="649"/>
      <c r="B11" s="649"/>
      <c r="C11" s="649"/>
      <c r="D11" s="650" t="s">
        <v>110</v>
      </c>
      <c r="E11" s="650" t="s">
        <v>111</v>
      </c>
      <c r="F11" s="650" t="s">
        <v>91</v>
      </c>
      <c r="G11" s="2171" t="s">
        <v>92</v>
      </c>
      <c r="H11" s="2172"/>
      <c r="I11" s="650" t="s">
        <v>100</v>
      </c>
      <c r="J11" s="650" t="s">
        <v>93</v>
      </c>
      <c r="K11" s="2173" t="s">
        <v>94</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3" customFormat="1" customHeight="1" ht="15.75">
      <c r="A13" s="349"/>
      <c r="B13" s="349"/>
      <c r="C13" s="582"/>
      <c r="D13" s="2164" t="s">
        <v>110</v>
      </c>
      <c r="E13" s="2165"/>
      <c r="F13" s="2168" t="s">
        <v>67</v>
      </c>
      <c r="G13" s="2169"/>
      <c r="H13" s="2170">
        <v>1</v>
      </c>
      <c r="I13" s="2161" t="str">
        <f>IF(U13="","",INDEX(TERRITORY_MR_LIST,MATCH(U13,TERRITORY_LIST_ID,0)))</f>
        <v/>
      </c>
      <c r="J13" s="2163" t="s">
        <v>19</v>
      </c>
      <c r="K13" s="658"/>
      <c r="L13" s="583" t="s">
        <v>110</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83</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E9A51-FD7D-75E6-973A-B4CD64F650EF}" mc:Ignorable="x14ac xr xr2 xr3">
  <sheetPr>
    <tabColor rgb="FFCCCCFF"/>
  </sheetPr>
  <dimension ref="A1:AR146"/>
  <sheetViews>
    <sheetView topLeftCell="A1" showGridLines="0" zoomScale="90" workbookViewId="0">
      <selection activeCell="R126" sqref="R126:R127"/>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hidden="1" customWidth="1"/>
    <col min="21" max="21" style="2973" width="5.7109375" hidden="1" customWidth="1"/>
    <col min="22" max="22" style="2973" width="34.421875" hidden="1"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Муниципальное унитарное предприятие "Невельские коммунальные сети"</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89</v>
      </c>
      <c r="E9" s="2157" t="s">
        <v>122</v>
      </c>
      <c r="F9" s="2159"/>
      <c r="G9" s="2183" t="s">
        <v>106</v>
      </c>
      <c r="H9" s="2183" t="s">
        <v>89</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90</v>
      </c>
      <c r="F10" s="1340" t="s">
        <v>128</v>
      </c>
      <c r="G10" s="2183"/>
      <c r="H10" s="2183"/>
      <c r="I10" s="2183"/>
      <c r="J10" s="2183"/>
      <c r="K10" s="166" t="s">
        <v>109</v>
      </c>
      <c r="L10" s="2183" t="s">
        <v>89</v>
      </c>
      <c r="M10" s="2183"/>
      <c r="N10" s="166" t="s">
        <v>129</v>
      </c>
      <c r="O10" s="166" t="s">
        <v>109</v>
      </c>
      <c r="P10" s="2183" t="s">
        <v>89</v>
      </c>
      <c r="Q10" s="2183"/>
      <c r="R10" s="166" t="s">
        <v>129</v>
      </c>
      <c r="S10" s="339" t="s">
        <v>109</v>
      </c>
      <c r="T10" s="2183" t="s">
        <v>89</v>
      </c>
      <c r="U10" s="2183"/>
      <c r="V10" s="339" t="s">
        <v>90</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9" customFormat="1" customHeight="1" ht="12" hidden="1">
      <c r="D11" s="1305" t="s">
        <v>110</v>
      </c>
      <c r="E11" s="1305" t="s">
        <v>111</v>
      </c>
      <c r="F11" s="1305"/>
      <c r="G11" s="1305" t="s">
        <v>91</v>
      </c>
      <c r="H11" s="2212" t="s">
        <v>100</v>
      </c>
      <c r="I11" s="2212"/>
      <c r="J11" s="1305" t="s">
        <v>93</v>
      </c>
      <c r="K11" s="1305" t="s">
        <v>94</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c r="A121" s="377"/>
      <c r="C121" s="265"/>
      <c r="D121" s="2191">
        <v>1</v>
      </c>
      <c r="E121" s="2199" t="s">
        <v>262</v>
      </c>
      <c r="F121" s="2201" t="s">
        <v>67</v>
      </c>
      <c r="G121" s="3150" t="str">
        <f>INDEX(VD_NAME_LIST,MATCH("4189714",VD_ID_LIST,0))</f>
        <v>Водоотведение</v>
      </c>
      <c r="H121" s="3151"/>
      <c r="I121" s="3151">
        <v>1</v>
      </c>
      <c r="J121" s="3152" t="s">
        <v>262</v>
      </c>
      <c r="K121" s="3153" t="s">
        <v>19</v>
      </c>
      <c r="L121" s="3154"/>
      <c r="M121" s="3154" t="s">
        <v>110</v>
      </c>
      <c r="N121" s="3155" t="s">
        <v>28</v>
      </c>
      <c r="O121" s="3153" t="s">
        <v>67</v>
      </c>
      <c r="P121" s="3154"/>
      <c r="Q121" s="3154" t="s">
        <v>110</v>
      </c>
      <c r="R121" s="3156" t="s">
        <v>263</v>
      </c>
      <c r="S121" s="3157" t="s">
        <v>19</v>
      </c>
      <c r="T121" s="3157"/>
      <c r="U121" s="3157" t="s">
        <v>110</v>
      </c>
      <c r="V121" s="3158"/>
      <c r="W121" s="3152"/>
      <c r="Y121" s="1323"/>
      <c r="Z121" s="1323"/>
      <c r="AA121" s="1323"/>
      <c r="AB121" s="1323" t="s">
        <v>264</v>
      </c>
      <c r="AC121" s="1323" t="s">
        <v>265</v>
      </c>
      <c r="AD121" s="1323" t="s">
        <v>266</v>
      </c>
      <c r="AE121" s="1323" t="s">
        <v>267</v>
      </c>
      <c r="AF121" s="1323" t="s">
        <v>268</v>
      </c>
      <c r="AG121" s="1323"/>
      <c r="AH121" s="1323" t="str">
        <f>IF($E$121=0,"",$E$121)</f>
        <v>Тариф на водоотведение</v>
      </c>
      <c r="AI121" s="1323" t="str">
        <f>IF($G$121=0,"",$G$121)</f>
        <v>Водоотведение</v>
      </c>
      <c r="AJ121" s="1323" t="str">
        <f>IF($J$121=0,"",$J$121)</f>
        <v>Тариф на водоотведение</v>
      </c>
      <c r="AK121" s="1323" t="str">
        <f>IF($K$121="нет","без дифференциации",IF($N$121=0,"",$N$121))</f>
        <v>без дифференциации</v>
      </c>
      <c r="AL121" s="1323" t="str">
        <f>IF($O$121="нет","без дифференциации",IF($R$121=0,"",$R$121))</f>
        <v>Водоотведение для потребителей с.Горнозаводск</v>
      </c>
      <c r="AM121" s="1323" t="str">
        <f>IF($S$121="нет","без дифференциации",IF($V$121=0,"",$V$121))</f>
        <v>без дифференциации</v>
      </c>
      <c r="AN121" s="1323">
        <f>$I$121</f>
        <v>1</v>
      </c>
      <c r="AO121" s="1323" t="str">
        <f>$I$121&amp;"."&amp;$M$121</f>
        <v>1.1</v>
      </c>
      <c r="AP121" s="1323" t="str">
        <f>$I$121&amp;"."&amp;$M$121&amp;"."&amp;$Q$121</f>
        <v>1.1.1</v>
      </c>
      <c r="AQ121" s="1323" t="str">
        <f>$I$121&amp;"."&amp;$M$121&amp;"."&amp;$Q$121&amp;"."&amp;$U$121</f>
        <v>1.1.1.1</v>
      </c>
      <c r="AR121" s="1523">
        <v>0</v>
      </c>
    </row>
    <row s="2973" customFormat="1" customHeight="1" ht="17.25">
      <c r="A122" s="377"/>
      <c r="C122" s="376"/>
      <c r="D122" s="2191"/>
      <c r="E122" s="2199"/>
      <c r="F122" s="2202"/>
      <c r="G122" s="3150"/>
      <c r="H122" s="3151"/>
      <c r="I122" s="3151"/>
      <c r="J122" s="3152"/>
      <c r="K122" s="3159"/>
      <c r="L122" s="3154"/>
      <c r="M122" s="3154"/>
      <c r="N122" s="3155" t="s">
        <v>28</v>
      </c>
      <c r="O122" s="3159"/>
      <c r="P122" s="3154"/>
      <c r="Q122" s="3154"/>
      <c r="R122" s="3156"/>
      <c r="S122" s="3157"/>
      <c r="T122" s="3160"/>
      <c r="U122" s="3161"/>
      <c r="V122" s="3161"/>
      <c r="W122" s="3152"/>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c r="A123" s="377"/>
      <c r="C123" s="265"/>
      <c r="D123" s="2191"/>
      <c r="E123" s="2199"/>
      <c r="F123" s="2202"/>
      <c r="G123" s="3150"/>
      <c r="H123" s="3162"/>
      <c r="I123" s="3162"/>
      <c r="J123" s="3163"/>
      <c r="K123" s="3159"/>
      <c r="L123" s="3162"/>
      <c r="M123" s="3162"/>
      <c r="N123" s="3164" t="s">
        <v>28</v>
      </c>
      <c r="O123" s="3165"/>
      <c r="P123" s="3166"/>
      <c r="Q123" s="3167"/>
      <c r="R123" s="3168" t="s">
        <v>269</v>
      </c>
      <c r="S123" s="3169"/>
      <c r="T123" s="3170"/>
      <c r="U123" s="3171"/>
      <c r="V123" s="3172"/>
      <c r="W123" s="3173"/>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c r="A124" s="377"/>
      <c r="C124" s="376"/>
      <c r="D124" s="2191"/>
      <c r="E124" s="2199"/>
      <c r="F124" s="2202"/>
      <c r="G124" s="3150"/>
      <c r="H124" s="3162"/>
      <c r="I124" s="3162"/>
      <c r="J124" s="3163"/>
      <c r="K124" s="3165"/>
      <c r="L124" s="3174"/>
      <c r="M124" s="3175"/>
      <c r="N124" s="3176" t="s">
        <v>270</v>
      </c>
      <c r="O124" s="3177"/>
      <c r="P124" s="3178"/>
      <c r="Q124" s="3179"/>
      <c r="R124" s="3180"/>
      <c r="S124" s="3181"/>
      <c r="T124" s="3182"/>
      <c r="U124" s="3183"/>
      <c r="V124" s="3184"/>
      <c r="W124" s="3185"/>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c r="A125" s="377"/>
      <c r="C125" s="376"/>
      <c r="D125" s="2192"/>
      <c r="E125" s="2200"/>
      <c r="F125" s="2203"/>
      <c r="G125" s="3186"/>
      <c r="H125" s="3187"/>
      <c r="I125" s="3188"/>
      <c r="J125" s="3189" t="s">
        <v>271</v>
      </c>
      <c r="K125" s="3190"/>
      <c r="L125" s="3191"/>
      <c r="M125" s="3192"/>
      <c r="N125" s="3193"/>
      <c r="O125" s="3194"/>
      <c r="P125" s="3195"/>
      <c r="Q125" s="3196"/>
      <c r="R125" s="3197"/>
      <c r="S125" s="3198"/>
      <c r="T125" s="3199"/>
      <c r="U125" s="3200"/>
      <c r="V125" s="3201"/>
      <c r="W125" s="3202"/>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c r="A126" s="377"/>
      <c r="C126" s="265"/>
      <c r="D126" s="2191">
        <v>2</v>
      </c>
      <c r="E126" s="2199" t="s">
        <v>272</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273</v>
      </c>
      <c r="AD126" s="1323" t="s">
        <v>274</v>
      </c>
      <c r="AE126" s="1323" t="s">
        <v>275</v>
      </c>
      <c r="AF126" s="1323" t="s">
        <v>276</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c r="A131" s="377"/>
      <c r="C131" s="265"/>
      <c r="D131" s="2191">
        <v>3</v>
      </c>
      <c r="E131" s="2199" t="s">
        <v>277</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278</v>
      </c>
      <c r="AD131" s="1323" t="s">
        <v>279</v>
      </c>
      <c r="AE131" s="1323" t="s">
        <v>280</v>
      </c>
      <c r="AF131" s="1323" t="s">
        <v>281</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83</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B59AC-1F91-33C1-223D-64B86E3F8F0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78" width="8.00390625" customWidth="1"/>
    <col min="38" max="64" style="2910" width="8.00390625" customWidth="1"/>
    <col min="65" max="65" style="2910"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Муниципальное унитарное предприятие "Невельские коммунальные сети"</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89</v>
      </c>
      <c r="E8" s="2183" t="s">
        <v>106</v>
      </c>
      <c r="F8" s="2248" t="s">
        <v>122</v>
      </c>
      <c r="G8" s="2249"/>
      <c r="H8" s="2248" t="s">
        <v>89</v>
      </c>
      <c r="I8" s="2249"/>
      <c r="J8" s="2183" t="s">
        <v>123</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90</v>
      </c>
      <c r="G9" s="2231" t="s">
        <v>128</v>
      </c>
      <c r="H9" s="2250"/>
      <c r="I9" s="2251"/>
      <c r="J9" s="2157"/>
      <c r="K9" s="1615"/>
      <c r="L9" s="2183" t="s">
        <v>291</v>
      </c>
      <c r="M9" s="2157"/>
      <c r="N9" s="2248" t="s">
        <v>89</v>
      </c>
      <c r="O9" s="2249"/>
      <c r="P9" s="2183" t="s">
        <v>129</v>
      </c>
      <c r="Q9" s="1612"/>
      <c r="R9" s="2183" t="s">
        <v>291</v>
      </c>
      <c r="S9" s="2157"/>
      <c r="T9" s="2248" t="s">
        <v>89</v>
      </c>
      <c r="U9" s="2249"/>
      <c r="V9" s="2183" t="s">
        <v>129</v>
      </c>
      <c r="W9" s="1612"/>
      <c r="X9" s="2183" t="s">
        <v>291</v>
      </c>
      <c r="Y9" s="2157"/>
      <c r="Z9" s="2248" t="s">
        <v>89</v>
      </c>
      <c r="AA9" s="2249"/>
      <c r="AB9" s="2183" t="s">
        <v>292</v>
      </c>
      <c r="AC9" s="1612"/>
      <c r="AD9" s="2183" t="s">
        <v>291</v>
      </c>
      <c r="AE9" s="2157"/>
      <c r="AF9" s="2248" t="s">
        <v>89</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130</v>
      </c>
      <c r="BM10" s="349">
        <v>23</v>
      </c>
    </row>
    <row customHeight="1" ht="15">
      <c r="D11" s="2239" t="s">
        <v>110</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91</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99</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92</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100</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83</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25EF8-BE12-8B2E-10F6-C3B59EF2D67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302</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Муниципальное унитарное предприятие "Невельские коммунальные сети"</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89</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307</v>
      </c>
      <c r="F11" s="1067" t="str">
        <f>IF(region_name="","",region_name)</f>
        <v>Сахалинская область</v>
      </c>
      <c r="G11" s="1068" t="s">
        <v>308</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309</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310</v>
      </c>
      <c r="E14" s="1066" t="s">
        <v>311</v>
      </c>
      <c r="F14" s="1067" t="str">
        <f>IF(inn="","",inn)</f>
        <v>6505011534</v>
      </c>
      <c r="G14" s="1068" t="s">
        <v>312</v>
      </c>
      <c r="H14" s="531"/>
      <c r="J14" s="511">
        <v>0</v>
      </c>
    </row>
    <row customHeight="1" ht="22.5" hidden="1">
      <c r="A15" s="513"/>
      <c r="B15" s="558"/>
      <c r="C15" s="513"/>
      <c r="D15" s="1065" t="s">
        <v>313</v>
      </c>
      <c r="E15" s="1066" t="s">
        <v>314</v>
      </c>
      <c r="F15" s="1067" t="str">
        <f>IF(kpp="","",kpp)</f>
        <v>650501001</v>
      </c>
      <c r="G15" s="1068" t="s">
        <v>315</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91</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92</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28</v>
      </c>
      <c r="G20" s="530"/>
      <c r="H20" s="531"/>
      <c r="I20" s="908"/>
      <c r="J20" s="511">
        <v>0</v>
      </c>
    </row>
    <row customHeight="1" ht="22.5" hidden="1">
      <c r="A21" s="2258"/>
      <c r="B21" s="558"/>
      <c r="C21" s="2269"/>
      <c r="D21" s="496" t="str">
        <f>D19&amp;".2"</f>
        <v>5.1.2</v>
      </c>
      <c r="E21" s="495" t="s">
        <v>320</v>
      </c>
      <c r="F21" s="1789" t="s">
        <v>28</v>
      </c>
      <c r="G21" s="500" t="s">
        <v>321</v>
      </c>
      <c r="H21" s="531"/>
      <c r="I21" s="908"/>
      <c r="J21" s="511">
        <v>0</v>
      </c>
    </row>
    <row customHeight="1" ht="22.5" hidden="1">
      <c r="A22" s="2258"/>
      <c r="B22" s="558"/>
      <c r="C22" s="2269"/>
      <c r="D22" s="496" t="str">
        <f>D19&amp;".3"</f>
        <v>5.1.3</v>
      </c>
      <c r="E22" s="495" t="s">
        <v>322</v>
      </c>
      <c r="F22" s="937" t="s">
        <v>28</v>
      </c>
      <c r="G22" s="530"/>
      <c r="H22" s="531"/>
      <c r="I22" s="908"/>
      <c r="J22" s="511">
        <v>0</v>
      </c>
    </row>
    <row customHeight="1" ht="22.5" hidden="1">
      <c r="A23" s="2258"/>
      <c r="B23" s="558"/>
      <c r="C23" s="2269"/>
      <c r="D23" s="496" t="str">
        <f>D19&amp;".4"</f>
        <v>5.1.4</v>
      </c>
      <c r="E23" s="495" t="s">
        <v>323</v>
      </c>
      <c r="F23" s="937" t="s">
        <v>28</v>
      </c>
      <c r="G23" s="500" t="s">
        <v>324</v>
      </c>
      <c r="H23" s="531"/>
      <c r="I23" s="908"/>
      <c r="J23" s="511">
        <v>0</v>
      </c>
    </row>
    <row customHeight="1" ht="22.5" hidden="1">
      <c r="A24" s="2034"/>
      <c r="B24" s="558"/>
      <c r="C24" s="548"/>
      <c r="D24" s="523"/>
      <c r="E24" s="1224" t="s">
        <v>325</v>
      </c>
      <c r="F24" s="524"/>
      <c r="G24" s="525"/>
      <c r="H24" s="531"/>
      <c r="I24" s="908"/>
      <c r="J24" s="511">
        <v>0</v>
      </c>
    </row>
    <row s="3282" customFormat="1" customHeight="1" ht="24.75" hidden="1">
      <c r="A25" s="513"/>
      <c r="B25" s="558"/>
      <c r="C25" s="558"/>
      <c r="D25" s="1062" t="s">
        <v>91</v>
      </c>
      <c r="E25" s="1064" t="s">
        <v>326</v>
      </c>
      <c r="F25" s="1069" t="s">
        <v>309</v>
      </c>
      <c r="G25" s="1064"/>
      <c r="J25" s="557">
        <v>0</v>
      </c>
    </row>
    <row s="3282" customFormat="1" customHeight="1" ht="11.25" hidden="1">
      <c r="A26" s="513"/>
      <c r="B26" s="558"/>
      <c r="C26" s="558"/>
      <c r="D26" s="1062" t="s">
        <v>327</v>
      </c>
      <c r="E26" s="1063" t="s">
        <v>328</v>
      </c>
      <c r="F26" s="1069" t="s">
        <v>309</v>
      </c>
      <c r="G26" s="1064"/>
      <c r="J26" s="557">
        <v>0</v>
      </c>
    </row>
    <row s="3282"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335</v>
      </c>
      <c r="E30" s="1063" t="s">
        <v>336</v>
      </c>
      <c r="F30" s="1071"/>
      <c r="G30" s="1064"/>
      <c r="J30" s="557">
        <v>0</v>
      </c>
    </row>
    <row s="3282" customFormat="1" customHeight="1" ht="11.25" hidden="1">
      <c r="A31" s="513"/>
      <c r="B31" s="558"/>
      <c r="C31" s="558"/>
      <c r="D31" s="1062" t="s">
        <v>337</v>
      </c>
      <c r="E31" s="1063" t="s">
        <v>338</v>
      </c>
      <c r="F31" s="1071"/>
      <c r="G31" s="1064"/>
      <c r="J31" s="557">
        <v>0</v>
      </c>
    </row>
    <row s="3282" customFormat="1" customHeight="1" ht="11.25" hidden="1">
      <c r="A32" s="513"/>
      <c r="B32" s="558"/>
      <c r="C32" s="558"/>
      <c r="D32" s="1062" t="s">
        <v>339</v>
      </c>
      <c r="E32" s="1063" t="s">
        <v>340</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341</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341</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343</v>
      </c>
      <c r="H44" s="531"/>
      <c r="J44" s="511">
        <v>22</v>
      </c>
    </row>
    <row customHeight="1" ht="23.25">
      <c r="A45" s="513"/>
      <c r="B45" s="558"/>
      <c r="C45" s="513"/>
      <c r="D45" s="496">
        <f>D44+1</f>
        <v>11</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345</v>
      </c>
      <c r="H46" s="531"/>
      <c r="J46" s="511">
        <v>23</v>
      </c>
    </row>
    <row customHeight="1" ht="24">
      <c r="A47" s="2258"/>
      <c r="B47" s="558"/>
      <c r="C47" s="548"/>
      <c r="D47" s="496" t="str">
        <f>D45&amp;".2"</f>
        <v>11.2</v>
      </c>
      <c r="E47" s="498" t="s">
        <v>346</v>
      </c>
      <c r="F47" s="546"/>
      <c r="G47" s="493" t="s">
        <v>347</v>
      </c>
      <c r="H47" s="531"/>
      <c r="J47" s="511">
        <v>23</v>
      </c>
    </row>
    <row customHeight="1" ht="24">
      <c r="A48" s="2258"/>
      <c r="B48" s="558"/>
      <c r="C48" s="548"/>
      <c r="D48" s="496" t="str">
        <f>D45&amp;".3"</f>
        <v>11.3</v>
      </c>
      <c r="E48" s="498" t="s">
        <v>348</v>
      </c>
      <c r="F48" s="546"/>
      <c r="G48" s="493" t="s">
        <v>349</v>
      </c>
      <c r="H48" s="531"/>
      <c r="J48" s="511">
        <v>23</v>
      </c>
    </row>
    <row customHeight="1" ht="24">
      <c r="A49" s="2258"/>
      <c r="B49" s="558"/>
      <c r="C49" s="548"/>
      <c r="D49" s="496" t="str">
        <f>IF(TEMPLATE_SPHERE="TKO",D45&amp;".0",D45&amp;".4")</f>
        <v>11.4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12</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83</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BD0DF-1A21-A19F-11D9-9454A3D78DC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64"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Муниципальное унитарное предприятие "Невельские коммунальные сети"</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89</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83</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6407B-28D5-7C03-F0AF-1DC7FB98EC3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110</v>
      </c>
      <c r="E2" s="2291"/>
      <c r="F2" s="1681"/>
      <c r="G2" s="1676" t="s">
        <v>110</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Муниципальное унитарное предприятие "Невельские коммунальные сети"</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89</v>
      </c>
      <c r="E11" s="2279" t="s">
        <v>106</v>
      </c>
      <c r="F11" s="2248" t="s">
        <v>89</v>
      </c>
      <c r="G11" s="2249"/>
      <c r="H11" s="2231" t="s">
        <v>388</v>
      </c>
      <c r="I11" s="2231" t="s">
        <v>389</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83</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293A9-F68A-7585-2ECF-31858AB8D2F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84</v>
      </c>
      <c r="H1" s="545" t="s">
        <v>85</v>
      </c>
      <c r="I1" s="545" t="s">
        <v>86</v>
      </c>
      <c r="P1" s="545" t="s">
        <v>84</v>
      </c>
      <c r="Q1" s="545" t="s">
        <v>85</v>
      </c>
      <c r="R1" s="545" t="s">
        <v>86</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Муниципальное унитарное предприятие "Невельские коммунальные сети"</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89</v>
      </c>
      <c r="F8" s="879"/>
      <c r="G8" s="521" t="s">
        <v>87</v>
      </c>
      <c r="H8" s="521" t="s">
        <v>88</v>
      </c>
      <c r="I8" s="470" t="s">
        <v>86</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67</v>
      </c>
      <c r="K12" s="1220" t="s">
        <v>28</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83</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EBF81-E8E3-51EF-5054-713EF1A5AB1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67</v>
      </c>
      <c r="AJ17" s="2323"/>
      <c r="AK17" s="2324" t="s">
        <v>67</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45618.48091435185</v>
      </c>
      <c r="W30" s="2320"/>
      <c r="X30" s="2320"/>
      <c r="Y30" s="2320"/>
      <c r="Z30" s="2320"/>
      <c r="AA30" s="2320"/>
      <c r="AB30" s="2320"/>
      <c r="AC30" s="382"/>
      <c r="AD30" s="2320" t="str">
        <f>IF(TITLE_DATE_PR_CHANGE="",IF(TITLE_DATE_PR="","",TITLE_DATE_PR),TITLE_DATE_PR_CHANGE)</f>
        <v>45618.48091435185</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1-3.25-935/24</v>
      </c>
      <c r="W31" s="2307"/>
      <c r="X31" s="2307"/>
      <c r="Y31" s="2307"/>
      <c r="Z31" s="2307"/>
      <c r="AA31" s="2307"/>
      <c r="AB31" s="2307"/>
      <c r="AC31" s="382"/>
      <c r="AD31" s="2307" t="str">
        <f>IF(TITLE_NUMBER_PR_CHANGE="",IF(TITLE_NUMBER_PR="","",TITLE_NUMBER_PR),TITLE_NUMBER_PR_CHANGE)</f>
        <v>1-3.25-935/24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45618.48091435185</v>
      </c>
      <c r="W34" s="2320"/>
      <c r="X34" s="2320"/>
      <c r="Y34" s="2320"/>
      <c r="Z34" s="2320"/>
      <c r="AA34" s="2320"/>
      <c r="AB34" s="2320"/>
      <c r="AC34" s="382"/>
      <c r="AD34" s="2320" t="str">
        <f>IF(TITLE_DATE_PR_CHANGE="",IF(TITLE_DATE_PR="","",TITLE_DATE_PR),TITLE_DATE_PR_CHANGE)</f>
        <v>45618.48091435185</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1-3.25-935/24</v>
      </c>
      <c r="W35" s="2307"/>
      <c r="X35" s="2307"/>
      <c r="Y35" s="2307"/>
      <c r="Z35" s="2307"/>
      <c r="AA35" s="2307"/>
      <c r="AB35" s="2307"/>
      <c r="AC35" s="382"/>
      <c r="AD35" s="2307" t="str">
        <f>IF(TITLE_NUMBER_PR_CHANGE="",IF(TITLE_NUMBER_PR="","",TITLE_NUMBER_PR),TITLE_NUMBER_PR_CHANGE)</f>
        <v>1-3.25-935/24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666" t="s">
        <v>435</v>
      </c>
      <c r="X40" s="2318" t="s">
        <v>436</v>
      </c>
      <c r="Y40" s="2319"/>
      <c r="Z40" s="2318" t="s">
        <v>437</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277" t="s">
        <v>447</v>
      </c>
      <c r="AA41" s="2326" t="s">
        <v>448</v>
      </c>
      <c r="AB41" s="2327"/>
      <c r="AC41" s="2335"/>
      <c r="AD41" s="2317"/>
      <c r="AE41" s="2340"/>
      <c r="AF41" s="1278" t="s">
        <v>445</v>
      </c>
      <c r="AG41" s="1278" t="s">
        <v>446</v>
      </c>
      <c r="AH41" s="1369"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413</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4F757-725C-8EC3-2B67-089941FBF85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45618.48091435185</v>
      </c>
      <c r="W30" s="2320"/>
      <c r="X30" s="2320"/>
      <c r="Y30" s="2320"/>
      <c r="Z30" s="2320"/>
      <c r="AA30" s="2320"/>
      <c r="AB30" s="2320"/>
      <c r="AC30" s="382"/>
      <c r="AD30" s="2320" t="str">
        <f>IF(TITLE_DATE_PR_CHANGE="",IF(TITLE_DATE_PR="","",TITLE_DATE_PR),TITLE_DATE_PR_CHANGE)</f>
        <v>45618.48091435185</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1-3.25-935/24</v>
      </c>
      <c r="W31" s="2307"/>
      <c r="X31" s="2307"/>
      <c r="Y31" s="2307"/>
      <c r="Z31" s="2307"/>
      <c r="AA31" s="2307"/>
      <c r="AB31" s="2307"/>
      <c r="AC31" s="382"/>
      <c r="AD31" s="2307" t="str">
        <f>IF(TITLE_NUMBER_PR_CHANGE="",IF(TITLE_NUMBER_PR="","",TITLE_NUMBER_PR),TITLE_NUMBER_PR_CHANGE)</f>
        <v>1-3.25-935/24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45618.48091435185</v>
      </c>
      <c r="W34" s="2320"/>
      <c r="X34" s="2320"/>
      <c r="Y34" s="2320"/>
      <c r="Z34" s="2320"/>
      <c r="AA34" s="2320"/>
      <c r="AB34" s="2320"/>
      <c r="AC34" s="382"/>
      <c r="AD34" s="2320" t="str">
        <f>IF(TITLE_DATE_PR_CHANGE="",IF(TITLE_DATE_PR="","",TITLE_DATE_PR),TITLE_DATE_PR_CHANGE)</f>
        <v>45618.48091435185</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1-3.25-935/24</v>
      </c>
      <c r="W35" s="2307"/>
      <c r="X35" s="2307"/>
      <c r="Y35" s="2307"/>
      <c r="Z35" s="2307"/>
      <c r="AA35" s="2307"/>
      <c r="AB35" s="2307"/>
      <c r="AC35" s="382"/>
      <c r="AD35" s="2307" t="str">
        <f>IF(TITLE_NUMBER_PR_CHANGE="",IF(TITLE_NUMBER_PR="","",TITLE_NUMBER_PR),TITLE_NUMBER_PR_CHANGE)</f>
        <v>1-3.25-935/24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412</v>
      </c>
      <c r="P49" s="2313"/>
      <c r="Q49" s="2313"/>
      <c r="R49" s="413">
        <v>1</v>
      </c>
      <c r="S49" s="1392"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413</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269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270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BBC55-571E-6B16-AD13-BF00528EE0A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269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270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1691"/>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45618.48091435185</v>
      </c>
      <c r="W30" s="2320"/>
      <c r="X30" s="2320"/>
      <c r="Y30" s="2320"/>
      <c r="Z30" s="2320"/>
      <c r="AA30" s="2320"/>
      <c r="AB30" s="2320"/>
      <c r="AC30" s="1691"/>
      <c r="AD30" s="2320" t="str">
        <f>IF(TITLE_DATE_PR_CHANGE="",IF(TITLE_DATE_PR="","",TITLE_DATE_PR),TITLE_DATE_PR_CHANGE)</f>
        <v>45618.48091435185</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1-3.25-935/24</v>
      </c>
      <c r="W31" s="2307"/>
      <c r="X31" s="2307"/>
      <c r="Y31" s="2307"/>
      <c r="Z31" s="2307"/>
      <c r="AA31" s="2307"/>
      <c r="AB31" s="2307"/>
      <c r="AC31" s="1691"/>
      <c r="AD31" s="2307" t="str">
        <f>IF(TITLE_NUMBER_PR_CHANGE="",IF(TITLE_NUMBER_PR="","",TITLE_NUMBER_PR),TITLE_NUMBER_PR_CHANGE)</f>
        <v>1-3.25-935/24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W32" s="2307"/>
      <c r="X32" s="2307"/>
      <c r="Y32" s="2307"/>
      <c r="Z32" s="2307"/>
      <c r="AA32" s="2307"/>
      <c r="AB32" s="2307"/>
      <c r="AC32" s="1691"/>
      <c r="AD32"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45618.48091435185</v>
      </c>
      <c r="W34" s="2320"/>
      <c r="X34" s="2320"/>
      <c r="Y34" s="2320"/>
      <c r="Z34" s="2320"/>
      <c r="AA34" s="2320"/>
      <c r="AB34" s="2320"/>
      <c r="AC34" s="1691"/>
      <c r="AD34" s="2320" t="str">
        <f>IF(TITLE_DATE_PR_CHANGE="",IF(TITLE_DATE_PR="","",TITLE_DATE_PR),TITLE_DATE_PR_CHANGE)</f>
        <v>45618.48091435185</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1-3.25-935/24</v>
      </c>
      <c r="W35" s="2307"/>
      <c r="X35" s="2307"/>
      <c r="Y35" s="2307"/>
      <c r="Z35" s="2307"/>
      <c r="AA35" s="2307"/>
      <c r="AB35" s="2307"/>
      <c r="AC35" s="1691"/>
      <c r="AD35" s="2307" t="str">
        <f>IF(TITLE_NUMBER_PR_CHANGE="",IF(TITLE_NUMBER_PR="","",TITLE_NUMBER_PR),TITLE_NUMBER_PR_CHANGE)</f>
        <v>1-3.25-935/24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89</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135</v>
      </c>
      <c r="C41" s="1322" t="s">
        <v>136</v>
      </c>
      <c r="D41" s="1322" t="s">
        <v>137</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413</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269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270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271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06FF3-41AD-B27F-D00C-DC7E8A6A01F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269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270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67</v>
      </c>
      <c r="AJ17" s="2323"/>
      <c r="AK17" s="2324" t="s">
        <v>67</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1691"/>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45618.48091435185</v>
      </c>
      <c r="W30" s="2320"/>
      <c r="X30" s="2320"/>
      <c r="Y30" s="2320"/>
      <c r="Z30" s="2320"/>
      <c r="AA30" s="2320"/>
      <c r="AB30" s="2320"/>
      <c r="AC30" s="1691"/>
      <c r="AD30" s="2320" t="str">
        <f>IF(TITLE_DATE_PR_CHANGE="",IF(TITLE_DATE_PR="","",TITLE_DATE_PR),TITLE_DATE_PR_CHANGE)</f>
        <v>45618.48091435185</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1-3.25-935/24</v>
      </c>
      <c r="W31" s="2307"/>
      <c r="X31" s="2307"/>
      <c r="Y31" s="2307"/>
      <c r="Z31" s="2307"/>
      <c r="AA31" s="2307"/>
      <c r="AB31" s="2307"/>
      <c r="AC31" s="1691"/>
      <c r="AD31" s="2307" t="str">
        <f>IF(TITLE_NUMBER_PR_CHANGE="",IF(TITLE_NUMBER_PR="","",TITLE_NUMBER_PR),TITLE_NUMBER_PR_CHANGE)</f>
        <v>1-3.25-935/24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W32" s="2307"/>
      <c r="X32" s="2307"/>
      <c r="Y32" s="2307"/>
      <c r="Z32" s="2307"/>
      <c r="AA32" s="2307"/>
      <c r="AB32" s="2307"/>
      <c r="AC32" s="1691"/>
      <c r="AD32"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45618.48091435185</v>
      </c>
      <c r="W34" s="2320"/>
      <c r="X34" s="2320"/>
      <c r="Y34" s="2320"/>
      <c r="Z34" s="2320"/>
      <c r="AA34" s="2320"/>
      <c r="AB34" s="2320"/>
      <c r="AC34" s="1691"/>
      <c r="AD34" s="2320" t="str">
        <f>IF(TITLE_DATE_PR_CHANGE="",IF(TITLE_DATE_PR="","",TITLE_DATE_PR),TITLE_DATE_PR_CHANGE)</f>
        <v>45618.48091435185</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1-3.25-935/24</v>
      </c>
      <c r="W35" s="2307"/>
      <c r="X35" s="2307"/>
      <c r="Y35" s="2307"/>
      <c r="Z35" s="2307"/>
      <c r="AA35" s="2307"/>
      <c r="AB35" s="2307"/>
      <c r="AC35" s="1691"/>
      <c r="AD35" s="2307" t="str">
        <f>IF(TITLE_NUMBER_PR_CHANGE="",IF(TITLE_NUMBER_PR="","",TITLE_NUMBER_PR),TITLE_NUMBER_PR_CHANGE)</f>
        <v>1-3.25-935/24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89</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135</v>
      </c>
      <c r="C41" s="1322" t="s">
        <v>136</v>
      </c>
      <c r="D41" s="1322" t="s">
        <v>137</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413</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269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270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271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D8B23-F911-B867-44F8-DF3E77E1466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67</v>
      </c>
      <c r="AB8" s="2321"/>
      <c r="AC8" s="2163" t="s">
        <v>67</v>
      </c>
      <c r="AD8" s="381"/>
      <c r="AE8" s="807"/>
      <c r="AF8" s="381"/>
      <c r="AG8" s="440"/>
      <c r="AH8" s="2321"/>
      <c r="AI8" s="2163" t="s">
        <v>67</v>
      </c>
      <c r="AJ8" s="2321"/>
      <c r="AK8" s="2163" t="s">
        <v>67</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45618.48091435185</v>
      </c>
      <c r="W30" s="2320"/>
      <c r="X30" s="2320"/>
      <c r="Y30" s="2320"/>
      <c r="Z30" s="2320"/>
      <c r="AA30" s="2320"/>
      <c r="AB30" s="2320"/>
      <c r="AC30" s="382"/>
      <c r="AD30" s="2320" t="str">
        <f>IF(TITLE_DATE_PR_CHANGE="",IF(TITLE_DATE_PR="","",TITLE_DATE_PR),TITLE_DATE_PR_CHANGE)</f>
        <v>45618.48091435185</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1-3.25-935/24</v>
      </c>
      <c r="W31" s="2307"/>
      <c r="X31" s="2307"/>
      <c r="Y31" s="2307"/>
      <c r="Z31" s="2307"/>
      <c r="AA31" s="2307"/>
      <c r="AB31" s="2307"/>
      <c r="AC31" s="382"/>
      <c r="AD31" s="2307" t="str">
        <f>IF(TITLE_NUMBER_PR_CHANGE="",IF(TITLE_NUMBER_PR="","",TITLE_NUMBER_PR),TITLE_NUMBER_PR_CHANGE)</f>
        <v>1-3.25-935/24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45618.48091435185</v>
      </c>
      <c r="W34" s="2320"/>
      <c r="X34" s="2320"/>
      <c r="Y34" s="2320"/>
      <c r="Z34" s="2320"/>
      <c r="AA34" s="2320"/>
      <c r="AB34" s="2320"/>
      <c r="AC34" s="382"/>
      <c r="AD34" s="2320" t="str">
        <f>IF(TITLE_DATE_PR_CHANGE="",IF(TITLE_DATE_PR="","",TITLE_DATE_PR),TITLE_DATE_PR_CHANGE)</f>
        <v>45618.48091435185</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1-3.25-935/24</v>
      </c>
      <c r="W35" s="2307"/>
      <c r="X35" s="2307"/>
      <c r="Y35" s="2307"/>
      <c r="Z35" s="2307"/>
      <c r="AA35" s="2307"/>
      <c r="AB35" s="2307"/>
      <c r="AC35" s="382"/>
      <c r="AD35" s="2307" t="str">
        <f>IF(TITLE_NUMBER_PR_CHANGE="",IF(TITLE_NUMBER_PR="","",TITLE_NUMBER_PR),TITLE_NUMBER_PR_CHANGE)</f>
        <v>1-3.25-935/24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47"/>
      <c r="Y39" s="2347"/>
      <c r="Z39" s="2331"/>
      <c r="AA39" s="2331"/>
      <c r="AB39" s="2332"/>
      <c r="AC39" s="2333" t="s">
        <v>431</v>
      </c>
      <c r="AD39" s="2330" t="s">
        <v>430</v>
      </c>
      <c r="AE39" s="2331"/>
      <c r="AF39" s="2347"/>
      <c r="AG39" s="2347"/>
      <c r="AH39" s="2331"/>
      <c r="AI39" s="2331"/>
      <c r="AJ39" s="2332"/>
      <c r="AK39" s="2333" t="s">
        <v>432</v>
      </c>
      <c r="AL39" s="2336" t="s">
        <v>433</v>
      </c>
      <c r="AM39" s="2183"/>
      <c r="AS39" s="1211">
        <v>14</v>
      </c>
    </row>
    <row customHeight="1" ht="24">
      <c r="Q40" s="432"/>
      <c r="R40" s="432"/>
      <c r="S40" s="2329"/>
      <c r="T40" s="2265"/>
      <c r="U40" s="1087"/>
      <c r="V40" s="2348" t="s">
        <v>434</v>
      </c>
      <c r="W40" s="2350" t="s">
        <v>435</v>
      </c>
      <c r="X40" s="1432" t="s">
        <v>436</v>
      </c>
      <c r="Y40" s="1432"/>
      <c r="Z40" s="2325" t="s">
        <v>437</v>
      </c>
      <c r="AA40" s="2325"/>
      <c r="AB40" s="2319"/>
      <c r="AC40" s="2334"/>
      <c r="AD40" s="2348" t="s">
        <v>434</v>
      </c>
      <c r="AE40" s="2350" t="s">
        <v>435</v>
      </c>
      <c r="AF40" s="1432" t="s">
        <v>436</v>
      </c>
      <c r="AG40" s="1432"/>
      <c r="AH40" s="2325" t="s">
        <v>437</v>
      </c>
      <c r="AI40" s="2325"/>
      <c r="AJ40" s="2319"/>
      <c r="AK40" s="2334"/>
      <c r="AL40" s="2337"/>
      <c r="AM40" s="2183"/>
      <c r="AS40" s="1211">
        <v>23</v>
      </c>
    </row>
    <row s="3008" customFormat="1" customHeight="1" ht="24">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M41" s="1418"/>
      <c r="N41" s="1418"/>
      <c r="O41" s="1418"/>
      <c r="P41" s="1384"/>
      <c r="Q41" s="432"/>
      <c r="R41" s="432"/>
      <c r="S41" s="2329"/>
      <c r="T41" s="2265"/>
      <c r="U41" s="358"/>
      <c r="V41" s="2349"/>
      <c r="W41" s="2351"/>
      <c r="X41" s="1429" t="s">
        <v>445</v>
      </c>
      <c r="Y41" s="1429" t="s">
        <v>446</v>
      </c>
      <c r="Z41" s="1390" t="s">
        <v>447</v>
      </c>
      <c r="AA41" s="2326" t="s">
        <v>448</v>
      </c>
      <c r="AB41" s="2327"/>
      <c r="AC41" s="2335"/>
      <c r="AD41" s="2349"/>
      <c r="AE41" s="2351"/>
      <c r="AF41" s="1429" t="s">
        <v>445</v>
      </c>
      <c r="AG41" s="1429" t="s">
        <v>446</v>
      </c>
      <c r="AH41" s="1390" t="s">
        <v>447</v>
      </c>
      <c r="AI41" s="2326" t="s">
        <v>448</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67</v>
      </c>
      <c r="AB49" s="2321"/>
      <c r="AC49" s="2163" t="s">
        <v>67</v>
      </c>
      <c r="AD49" s="381"/>
      <c r="AE49" s="807"/>
      <c r="AF49" s="381"/>
      <c r="AG49" s="440"/>
      <c r="AH49" s="2321"/>
      <c r="AI49" s="2163" t="s">
        <v>67</v>
      </c>
      <c r="AJ49" s="2343"/>
      <c r="AK49" s="2163" t="s">
        <v>67</v>
      </c>
      <c r="AL49" s="1404"/>
      <c r="AM49" s="2309" t="s">
        <v>413</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A32D5-425B-E247-C3F1-DD16CC261F5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45618.48091435185</v>
      </c>
      <c r="W30" s="2320"/>
      <c r="X30" s="2320"/>
      <c r="Y30" s="2320"/>
      <c r="Z30" s="2320"/>
      <c r="AA30" s="2320"/>
      <c r="AB30" s="2320"/>
      <c r="AC30" s="382"/>
      <c r="AD30" s="2320" t="str">
        <f>IF(TITLE_DATE_PR_CHANGE="",IF(TITLE_DATE_PR="","",TITLE_DATE_PR),TITLE_DATE_PR_CHANGE)</f>
        <v>45618.48091435185</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1-3.25-935/24</v>
      </c>
      <c r="W31" s="2307"/>
      <c r="X31" s="2307"/>
      <c r="Y31" s="2307"/>
      <c r="Z31" s="2307"/>
      <c r="AA31" s="2307"/>
      <c r="AB31" s="2307"/>
      <c r="AC31" s="382"/>
      <c r="AD31" s="2307" t="str">
        <f>IF(TITLE_NUMBER_PR_CHANGE="",IF(TITLE_NUMBER_PR="","",TITLE_NUMBER_PR),TITLE_NUMBER_PR_CHANGE)</f>
        <v>1-3.25-935/24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45618.48091435185</v>
      </c>
      <c r="W34" s="2320"/>
      <c r="X34" s="2320"/>
      <c r="Y34" s="2320"/>
      <c r="Z34" s="2320"/>
      <c r="AA34" s="2320"/>
      <c r="AB34" s="2320"/>
      <c r="AC34" s="382"/>
      <c r="AD34" s="2320" t="str">
        <f>IF(TITLE_DATE_PR_CHANGE="",IF(TITLE_DATE_PR="","",TITLE_DATE_PR),TITLE_DATE_PR_CHANGE)</f>
        <v>45618.48091435185</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1-3.25-935/24</v>
      </c>
      <c r="W35" s="2307"/>
      <c r="X35" s="2307"/>
      <c r="Y35" s="2307"/>
      <c r="Z35" s="2307"/>
      <c r="AA35" s="2307"/>
      <c r="AB35" s="2307"/>
      <c r="AC35" s="382"/>
      <c r="AD35" s="2307" t="str">
        <f>IF(TITLE_NUMBER_PR_CHANGE="",IF(TITLE_NUMBER_PR="","",TITLE_NUMBER_PR),TITLE_NUMBER_PR_CHANGE)</f>
        <v>1-3.25-935/24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168</v>
      </c>
      <c r="B47" s="1399" t="s">
        <v>169</v>
      </c>
      <c r="C47" s="1399" t="s">
        <v>170</v>
      </c>
      <c r="D47" s="1399" t="s">
        <v>171</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451</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B2CB2-F3B2-F05B-266D-A386AC76B16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67</v>
      </c>
      <c r="AB8" s="2362"/>
      <c r="AC8" s="2168" t="s">
        <v>67</v>
      </c>
      <c r="AD8" s="2072"/>
      <c r="AE8" s="1405"/>
      <c r="AF8" s="2072"/>
      <c r="AG8" s="2073"/>
      <c r="AH8" s="2362"/>
      <c r="AI8" s="2168" t="s">
        <v>67</v>
      </c>
      <c r="AJ8" s="2362"/>
      <c r="AK8" s="2168" t="s">
        <v>67</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45618.48091435185</v>
      </c>
      <c r="W30" s="2320"/>
      <c r="X30" s="2320"/>
      <c r="Y30" s="2320"/>
      <c r="Z30" s="2320"/>
      <c r="AA30" s="2320"/>
      <c r="AB30" s="2320"/>
      <c r="AC30" s="382"/>
      <c r="AD30" s="2320" t="str">
        <f>IF(TITLE_DATE_PR_CHANGE="",IF(TITLE_DATE_PR="","",TITLE_DATE_PR),TITLE_DATE_PR_CHANGE)</f>
        <v>45618.48091435185</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1-3.25-935/24</v>
      </c>
      <c r="W31" s="2307"/>
      <c r="X31" s="2307"/>
      <c r="Y31" s="2307"/>
      <c r="Z31" s="2307"/>
      <c r="AA31" s="2307"/>
      <c r="AB31" s="2307"/>
      <c r="AC31" s="382"/>
      <c r="AD31" s="2307" t="str">
        <f>IF(TITLE_NUMBER_PR_CHANGE="",IF(TITLE_NUMBER_PR="","",TITLE_NUMBER_PR),TITLE_NUMBER_PR_CHANGE)</f>
        <v>1-3.25-935/24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45618.48091435185</v>
      </c>
      <c r="W34" s="2320"/>
      <c r="X34" s="2320"/>
      <c r="Y34" s="2320"/>
      <c r="Z34" s="2320"/>
      <c r="AA34" s="2320"/>
      <c r="AB34" s="2320"/>
      <c r="AC34" s="382"/>
      <c r="AD34" s="2320" t="str">
        <f>IF(TITLE_DATE_PR_CHANGE="",IF(TITLE_DATE_PR="","",TITLE_DATE_PR),TITLE_DATE_PR_CHANGE)</f>
        <v>45618.48091435185</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1-3.25-935/24</v>
      </c>
      <c r="W35" s="2307"/>
      <c r="X35" s="2307"/>
      <c r="Y35" s="2307"/>
      <c r="Z35" s="2307"/>
      <c r="AA35" s="2307"/>
      <c r="AB35" s="2307"/>
      <c r="AC35" s="382"/>
      <c r="AD35" s="2307" t="str">
        <f>IF(TITLE_NUMBER_PR_CHANGE="",IF(TITLE_NUMBER_PR="","",TITLE_NUMBER_PR),TITLE_NUMBER_PR_CHANGE)</f>
        <v>1-3.25-935/24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180</v>
      </c>
      <c r="B47" s="1399" t="s">
        <v>181</v>
      </c>
      <c r="C47" s="1399" t="s">
        <v>182</v>
      </c>
      <c r="D47" s="1399" t="s">
        <v>183</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451</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01966-7257-5278-56D9-D04670967FE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67</v>
      </c>
      <c r="AB8" s="2321"/>
      <c r="AC8" s="2163" t="s">
        <v>67</v>
      </c>
      <c r="AD8" s="807"/>
      <c r="AE8" s="381"/>
      <c r="AF8" s="807"/>
      <c r="AG8" s="1313"/>
      <c r="AH8" s="2321"/>
      <c r="AI8" s="2163" t="s">
        <v>67</v>
      </c>
      <c r="AJ8" s="2321"/>
      <c r="AK8" s="2163" t="s">
        <v>67</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269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270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67</v>
      </c>
      <c r="AJ17" s="2323"/>
      <c r="AK17" s="2324" t="s">
        <v>67</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45618.48091435185</v>
      </c>
      <c r="W30" s="2320"/>
      <c r="X30" s="2320"/>
      <c r="Y30" s="2320"/>
      <c r="Z30" s="2320"/>
      <c r="AA30" s="2320"/>
      <c r="AB30" s="2320"/>
      <c r="AC30" s="382"/>
      <c r="AD30" s="2320" t="str">
        <f>IF(TITLE_DATE_PR_CHANGE="",IF(TITLE_DATE_PR="","",TITLE_DATE_PR),TITLE_DATE_PR_CHANGE)</f>
        <v>45618.48091435185</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1-3.25-935/24</v>
      </c>
      <c r="W31" s="2307"/>
      <c r="X31" s="2307"/>
      <c r="Y31" s="2307"/>
      <c r="Z31" s="2307"/>
      <c r="AA31" s="2307"/>
      <c r="AB31" s="2307"/>
      <c r="AC31" s="382"/>
      <c r="AD31" s="2307" t="str">
        <f>IF(TITLE_NUMBER_PR_CHANGE="",IF(TITLE_NUMBER_PR="","",TITLE_NUMBER_PR),TITLE_NUMBER_PR_CHANGE)</f>
        <v>1-3.25-935/24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45618.48091435185</v>
      </c>
      <c r="W34" s="2320"/>
      <c r="X34" s="2320"/>
      <c r="Y34" s="2320"/>
      <c r="Z34" s="2320"/>
      <c r="AA34" s="2320"/>
      <c r="AB34" s="2320"/>
      <c r="AC34" s="382"/>
      <c r="AD34" s="2320" t="str">
        <f>IF(TITLE_DATE_PR_CHANGE="",IF(TITLE_DATE_PR="","",TITLE_DATE_PR),TITLE_DATE_PR_CHANGE)</f>
        <v>45618.48091435185</v>
      </c>
      <c r="AE34" s="2320"/>
      <c r="AF34" s="2320"/>
      <c r="AG34" s="2320"/>
      <c r="AH34" s="2320"/>
      <c r="AI34" s="2320"/>
      <c r="AJ34" s="2320"/>
      <c r="AK34" s="382"/>
      <c r="AL34" s="382"/>
      <c r="AM34" s="336"/>
      <c r="AN34" s="424"/>
      <c r="AO34" s="424"/>
      <c r="AP34" s="424"/>
      <c r="AQ34" s="424"/>
      <c r="AR34" s="424"/>
      <c r="AS34" s="474">
        <v>0</v>
      </c>
    </row>
    <row s="2973" customFormat="1" customHeight="1" ht="25.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1-3.25-935/24</v>
      </c>
      <c r="W35" s="2307"/>
      <c r="X35" s="2307"/>
      <c r="Y35" s="2307"/>
      <c r="Z35" s="2307"/>
      <c r="AA35" s="2307"/>
      <c r="AB35" s="2307"/>
      <c r="AC35" s="382"/>
      <c r="AD35" s="2307" t="str">
        <f>IF(TITLE_NUMBER_PR_CHANGE="",IF(TITLE_NUMBER_PR="","",TITLE_NUMBER_PR),TITLE_NUMBER_PR_CHANGE)</f>
        <v>1-3.25-935/24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186</v>
      </c>
      <c r="B47" s="1399" t="s">
        <v>187</v>
      </c>
      <c r="C47" s="1399" t="s">
        <v>188</v>
      </c>
      <c r="D47" s="1399" t="s">
        <v>189</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67</v>
      </c>
      <c r="AB49" s="2321"/>
      <c r="AC49" s="2163" t="s">
        <v>67</v>
      </c>
      <c r="AD49" s="807"/>
      <c r="AE49" s="381"/>
      <c r="AF49" s="807"/>
      <c r="AG49" s="1313"/>
      <c r="AH49" s="2321"/>
      <c r="AI49" s="2163" t="s">
        <v>67</v>
      </c>
      <c r="AJ49" s="2343"/>
      <c r="AK49" s="2163" t="s">
        <v>67</v>
      </c>
      <c r="AL49" s="1404"/>
      <c r="AM49" s="2309" t="s">
        <v>451</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269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270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271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2849C-AA93-BFE1-878E-F4E10369B83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67</v>
      </c>
      <c r="AE8" s="2321"/>
      <c r="AF8" s="2163" t="s">
        <v>67</v>
      </c>
      <c r="AG8" s="1463"/>
      <c r="AH8" s="807"/>
      <c r="AI8" s="807"/>
      <c r="AJ8" s="807"/>
      <c r="AK8" s="1313"/>
      <c r="AL8" s="2321"/>
      <c r="AM8" s="2163" t="s">
        <v>67</v>
      </c>
      <c r="AN8" s="2321"/>
      <c r="AO8" s="2163" t="s">
        <v>67</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269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270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67</v>
      </c>
      <c r="AN19" s="2323"/>
      <c r="AO19" s="2324" t="s">
        <v>67</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418</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419</v>
      </c>
      <c r="Q26" s="1418"/>
      <c r="R26" s="1427"/>
      <c r="S26" s="1427"/>
      <c r="T26" s="1427"/>
      <c r="U26" s="785"/>
      <c r="V26" s="1216" t="s">
        <v>420</v>
      </c>
      <c r="AD26" s="242" t="s">
        <v>421</v>
      </c>
      <c r="AF26" s="242" t="s">
        <v>422</v>
      </c>
      <c r="AG26" s="1216" t="s">
        <v>420</v>
      </c>
      <c r="AM26" s="242" t="s">
        <v>423</v>
      </c>
      <c r="AO26" s="242" t="s">
        <v>422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Муниципальное унитарное предприятие "Невельские коммунальные сети"</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Региональная энергетическая комиссия Сахалинской области</v>
      </c>
      <c r="Y33" s="2307"/>
      <c r="Z33" s="2307"/>
      <c r="AA33" s="2307"/>
      <c r="AB33" s="2307"/>
      <c r="AC33" s="2307"/>
      <c r="AD33" s="2307"/>
      <c r="AE33" s="2307"/>
      <c r="AF33" s="382"/>
      <c r="AG33" s="2307" t="str">
        <f>IF(TITLE_NAME_OR_PR_CHANGE="",IF(TITLE_NAME_OR_PR="","",TITLE_NAME_OR_PR),TITLE_NAME_OR_PR_CHANGE)</f>
        <v>Региональная энергетическая комиссия Сахалинской области</v>
      </c>
      <c r="AH33" s="2307"/>
      <c r="AI33" s="2307"/>
      <c r="AJ33" s="2307"/>
      <c r="AK33" s="2307"/>
      <c r="AL33" s="2307"/>
      <c r="AM33" s="2307"/>
      <c r="AN33" s="2307"/>
      <c r="AO33" s="382"/>
      <c r="AP33" s="382"/>
      <c r="AQ33" s="336"/>
      <c r="AR33" s="424"/>
      <c r="AS33" s="424"/>
      <c r="AT33" s="424"/>
      <c r="AU33" s="424"/>
      <c r="AV33" s="424"/>
      <c r="AW33" s="474">
        <v>0</v>
      </c>
    </row>
    <row s="2973" customFormat="1" customHeight="1" ht="18.75">
      <c r="A34" s="1304"/>
      <c r="B34" s="1304"/>
      <c r="C34" s="1304"/>
      <c r="D34" s="1304"/>
      <c r="E34" s="1304"/>
      <c r="F34" s="1304"/>
      <c r="G34" s="1304"/>
      <c r="H34" s="1304"/>
      <c r="I34" s="1304"/>
      <c r="J34" s="1304"/>
      <c r="K34" s="1304"/>
      <c r="L34" s="1304"/>
      <c r="M34" s="1436"/>
      <c r="N34" s="1304"/>
      <c r="O34" s="1304"/>
      <c r="P34" s="1304"/>
      <c r="U34" s="2306" t="s">
        <v>424</v>
      </c>
      <c r="V34" s="2306"/>
      <c r="W34" s="1428"/>
      <c r="X34" s="2320" t="str">
        <f>IF(TITLE_DATE_PR_CHANGE="",IF(TITLE_DATE_PR="","",TITLE_DATE_PR),TITLE_DATE_PR_CHANGE)</f>
        <v>45618.48091435185</v>
      </c>
      <c r="Y34" s="2320"/>
      <c r="Z34" s="2320"/>
      <c r="AA34" s="2320"/>
      <c r="AB34" s="2320"/>
      <c r="AC34" s="2320"/>
      <c r="AD34" s="2320"/>
      <c r="AE34" s="2320"/>
      <c r="AF34" s="382"/>
      <c r="AG34" s="2320" t="str">
        <f>IF(TITLE_DATE_PR_CHANGE="",IF(TITLE_DATE_PR="","",TITLE_DATE_PR),TITLE_DATE_PR_CHANGE)</f>
        <v>45618.48091435185</v>
      </c>
      <c r="AH34" s="2320"/>
      <c r="AI34" s="2320"/>
      <c r="AJ34" s="2320"/>
      <c r="AK34" s="2320"/>
      <c r="AL34" s="2320"/>
      <c r="AM34" s="2320"/>
      <c r="AN34" s="2320"/>
      <c r="AO34" s="382"/>
      <c r="AP34" s="382"/>
      <c r="AQ34" s="336"/>
      <c r="AR34" s="424"/>
      <c r="AS34" s="424"/>
      <c r="AT34" s="424"/>
      <c r="AU34" s="424"/>
      <c r="AV34" s="424"/>
      <c r="AW34" s="474">
        <v>0</v>
      </c>
    </row>
    <row s="2973" customFormat="1" customHeight="1" ht="18.75">
      <c r="A35" s="1304"/>
      <c r="B35" s="1304"/>
      <c r="C35" s="1304"/>
      <c r="D35" s="1304"/>
      <c r="E35" s="1304"/>
      <c r="F35" s="1304"/>
      <c r="G35" s="1304"/>
      <c r="H35" s="1304"/>
      <c r="I35" s="1304"/>
      <c r="J35" s="1304"/>
      <c r="K35" s="1304"/>
      <c r="L35" s="1304"/>
      <c r="M35" s="1436"/>
      <c r="N35" s="1304"/>
      <c r="O35" s="1304"/>
      <c r="P35" s="1304"/>
      <c r="U35" s="2306" t="s">
        <v>425</v>
      </c>
      <c r="V35" s="2306"/>
      <c r="W35" s="1428"/>
      <c r="X35" s="2307" t="str">
        <f>IF(TITLE_NUMBER_PR_CHANGE="",IF(TITLE_NUMBER_PR="","",TITLE_NUMBER_PR),TITLE_NUMBER_PR_CHANGE)</f>
        <v>1-3.25-935/24</v>
      </c>
      <c r="Y35" s="2307"/>
      <c r="Z35" s="2307"/>
      <c r="AA35" s="2307"/>
      <c r="AB35" s="2307"/>
      <c r="AC35" s="2307"/>
      <c r="AD35" s="2307"/>
      <c r="AE35" s="2307"/>
      <c r="AF35" s="382"/>
      <c r="AG35" s="2307" t="str">
        <f>IF(TITLE_NUMBER_PR_CHANGE="",IF(TITLE_NUMBER_PR="","",TITLE_NUMBER_PR),TITLE_NUMBER_PR_CHANGE)</f>
        <v>1-3.25-935/24</v>
      </c>
      <c r="AH35" s="2307"/>
      <c r="AI35" s="2307"/>
      <c r="AJ35" s="2307"/>
      <c r="AK35" s="2307"/>
      <c r="AL35" s="2307"/>
      <c r="AM35" s="2307"/>
      <c r="AN35" s="2307"/>
      <c r="AO35" s="382"/>
      <c r="AP35" s="382"/>
      <c r="AQ35" s="336"/>
      <c r="AR35" s="424"/>
      <c r="AS35" s="424"/>
      <c r="AT35" s="424"/>
      <c r="AU35" s="424"/>
      <c r="AV35" s="424"/>
      <c r="AW35" s="474">
        <v>0</v>
      </c>
    </row>
    <row s="2973"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Y36" s="2307"/>
      <c r="Z36" s="2307"/>
      <c r="AA36" s="2307"/>
      <c r="AB36" s="2307"/>
      <c r="AC36" s="2307"/>
      <c r="AD36" s="2307"/>
      <c r="AE36" s="2307"/>
      <c r="AF36" s="382"/>
      <c r="AG36"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hidden="1">
      <c r="A38" s="1304"/>
      <c r="B38" s="1304"/>
      <c r="C38" s="1304"/>
      <c r="D38" s="1304"/>
      <c r="E38" s="1304"/>
      <c r="F38" s="1304"/>
      <c r="G38" s="1304"/>
      <c r="H38" s="1304"/>
      <c r="I38" s="1304"/>
      <c r="J38" s="1304"/>
      <c r="K38" s="1304"/>
      <c r="L38" s="1304"/>
      <c r="M38" s="1436"/>
      <c r="N38" s="1304"/>
      <c r="O38" s="1304"/>
      <c r="P38" s="1304"/>
      <c r="U38" s="2306" t="s">
        <v>426</v>
      </c>
      <c r="V38" s="2306"/>
      <c r="W38" s="1428"/>
      <c r="X38" s="2320" t="str">
        <f>IF(TITLE_DATE_PR_CHANGE="",IF(TITLE_DATE_PR="","",TITLE_DATE_PR),TITLE_DATE_PR_CHANGE)</f>
        <v>45618.48091435185</v>
      </c>
      <c r="Y38" s="2320"/>
      <c r="Z38" s="2320"/>
      <c r="AA38" s="2320"/>
      <c r="AB38" s="2320"/>
      <c r="AC38" s="2320"/>
      <c r="AD38" s="2320"/>
      <c r="AE38" s="2320"/>
      <c r="AF38" s="382"/>
      <c r="AG38" s="2320" t="str">
        <f>IF(TITLE_DATE_PR_CHANGE="",IF(TITLE_DATE_PR="","",TITLE_DATE_PR),TITLE_DATE_PR_CHANGE)</f>
        <v>45618.48091435185</v>
      </c>
      <c r="AH38" s="2320"/>
      <c r="AI38" s="2320"/>
      <c r="AJ38" s="2320"/>
      <c r="AK38" s="2320"/>
      <c r="AL38" s="2320"/>
      <c r="AM38" s="2320"/>
      <c r="AN38" s="2320"/>
      <c r="AO38" s="382"/>
      <c r="AP38" s="382"/>
      <c r="AQ38" s="336"/>
      <c r="AR38" s="424"/>
      <c r="AS38" s="424"/>
      <c r="AT38" s="424"/>
      <c r="AU38" s="424"/>
      <c r="AV38" s="424"/>
      <c r="AW38" s="474">
        <v>0</v>
      </c>
    </row>
    <row s="2973" customFormat="1" customHeight="1" ht="18.75" hidden="1">
      <c r="A39" s="1304"/>
      <c r="B39" s="1304"/>
      <c r="C39" s="1304"/>
      <c r="D39" s="1304"/>
      <c r="E39" s="1304"/>
      <c r="F39" s="1304"/>
      <c r="G39" s="1304"/>
      <c r="H39" s="1304"/>
      <c r="I39" s="1304"/>
      <c r="J39" s="1304"/>
      <c r="K39" s="1304"/>
      <c r="L39" s="1304"/>
      <c r="M39" s="1436"/>
      <c r="N39" s="1304"/>
      <c r="O39" s="1304"/>
      <c r="P39" s="1304"/>
      <c r="U39" s="2306" t="s">
        <v>427</v>
      </c>
      <c r="V39" s="2306"/>
      <c r="W39" s="1428"/>
      <c r="X39" s="2307" t="str">
        <f>IF(TITLE_NUMBER_PR_CHANGE="",IF(TITLE_NUMBER_PR="","",TITLE_NUMBER_PR),TITLE_NUMBER_PR_CHANGE)</f>
        <v>1-3.25-935/24</v>
      </c>
      <c r="Y39" s="2307"/>
      <c r="Z39" s="2307"/>
      <c r="AA39" s="2307"/>
      <c r="AB39" s="2307"/>
      <c r="AC39" s="2307"/>
      <c r="AD39" s="2307"/>
      <c r="AE39" s="2307"/>
      <c r="AF39" s="382"/>
      <c r="AG39" s="2307" t="str">
        <f>IF(TITLE_NUMBER_PR_CHANGE="",IF(TITLE_NUMBER_PR="","",TITLE_NUMBER_PR),TITLE_NUMBER_PR_CHANGE)</f>
        <v>1-3.25-935/24</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428</v>
      </c>
      <c r="AG40" s="382"/>
      <c r="AH40" s="382"/>
      <c r="AI40" s="382"/>
      <c r="AJ40" s="382"/>
      <c r="AK40" s="382"/>
      <c r="AL40" s="382"/>
      <c r="AM40" s="382"/>
      <c r="AN40" s="382"/>
      <c r="AO40" s="334" t="s">
        <v>428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89</v>
      </c>
      <c r="V43" s="2265" t="s">
        <v>429</v>
      </c>
      <c r="W43" s="357"/>
      <c r="X43" s="2330" t="s">
        <v>430</v>
      </c>
      <c r="Y43" s="2347"/>
      <c r="Z43" s="2347"/>
      <c r="AA43" s="2347"/>
      <c r="AB43" s="2347"/>
      <c r="AC43" s="2331"/>
      <c r="AD43" s="2331"/>
      <c r="AE43" s="2332"/>
      <c r="AF43" s="2333" t="s">
        <v>431</v>
      </c>
      <c r="AG43" s="2330" t="s">
        <v>430</v>
      </c>
      <c r="AH43" s="2347"/>
      <c r="AI43" s="2347"/>
      <c r="AJ43" s="2347"/>
      <c r="AK43" s="2347"/>
      <c r="AL43" s="2331"/>
      <c r="AM43" s="2331"/>
      <c r="AN43" s="2332"/>
      <c r="AO43" s="2333" t="s">
        <v>432</v>
      </c>
      <c r="AP43" s="2336" t="s">
        <v>433</v>
      </c>
      <c r="AQ43" s="2183"/>
      <c r="AW43" s="1211">
        <v>14</v>
      </c>
    </row>
    <row customHeight="1" ht="35.699999999999996">
      <c r="R44" s="432"/>
      <c r="S44" s="432"/>
      <c r="T44" s="432"/>
      <c r="U44" s="2329"/>
      <c r="V44" s="2265"/>
      <c r="W44" s="1087"/>
      <c r="X44" s="2350" t="s">
        <v>455</v>
      </c>
      <c r="Y44" s="2368" t="s">
        <v>456</v>
      </c>
      <c r="Z44" s="2368"/>
      <c r="AA44" s="2368"/>
      <c r="AB44" s="2368"/>
      <c r="AC44" s="2350" t="s">
        <v>437</v>
      </c>
      <c r="AD44" s="2667"/>
      <c r="AE44" s="2370"/>
      <c r="AF44" s="2334"/>
      <c r="AG44" s="2350" t="s">
        <v>455</v>
      </c>
      <c r="AH44" s="2368" t="s">
        <v>456</v>
      </c>
      <c r="AI44" s="2368"/>
      <c r="AJ44" s="2368"/>
      <c r="AK44" s="2368"/>
      <c r="AL44" s="2350" t="s">
        <v>437</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447</v>
      </c>
      <c r="AD46" s="2377" t="s">
        <v>448</v>
      </c>
      <c r="AE46" s="2378"/>
      <c r="AF46" s="2334"/>
      <c r="AG46" s="2381"/>
      <c r="AH46" s="2374"/>
      <c r="AI46" s="2373" t="s">
        <v>459</v>
      </c>
      <c r="AJ46" s="2326" t="s">
        <v>460</v>
      </c>
      <c r="AK46" s="2327"/>
      <c r="AL46" s="2373" t="s">
        <v>447</v>
      </c>
      <c r="AM46" s="2377" t="s">
        <v>448</v>
      </c>
      <c r="AN46" s="2378"/>
      <c r="AO46" s="2334"/>
      <c r="AP46" s="2337"/>
      <c r="AQ46" s="2183"/>
      <c r="AW46" s="1211">
        <v>26</v>
      </c>
    </row>
    <row customHeight="1" ht="65.25">
      <c r="A47" s="1315"/>
      <c r="B47" s="1315" t="s">
        <v>135</v>
      </c>
      <c r="C47" s="1315" t="s">
        <v>136</v>
      </c>
      <c r="D47" s="1315" t="s">
        <v>137</v>
      </c>
      <c r="E47" s="1366" t="s">
        <v>438</v>
      </c>
      <c r="F47" s="1366" t="s">
        <v>439</v>
      </c>
      <c r="G47" s="1366" t="s">
        <v>440</v>
      </c>
      <c r="H47" s="1366" t="s">
        <v>441</v>
      </c>
      <c r="I47" s="1366" t="s">
        <v>442</v>
      </c>
      <c r="J47" s="1366" t="s">
        <v>443</v>
      </c>
      <c r="K47" s="1366" t="s">
        <v>444</v>
      </c>
      <c r="L47" s="1366" t="s">
        <v>461</v>
      </c>
      <c r="M47" s="1366" t="s">
        <v>419</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50" customFormat="1" customHeight="1" ht="0">
      <c r="A53" s="1431" t="s">
        <v>174</v>
      </c>
      <c r="B53" s="1431" t="s">
        <v>175</v>
      </c>
      <c r="C53" s="1431" t="s">
        <v>176</v>
      </c>
      <c r="D53" s="1431" t="s">
        <v>177</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67</v>
      </c>
      <c r="AE55" s="2321"/>
      <c r="AF55" s="2163" t="s">
        <v>67</v>
      </c>
      <c r="AG55" s="1463"/>
      <c r="AH55" s="807"/>
      <c r="AI55" s="807"/>
      <c r="AJ55" s="807"/>
      <c r="AK55" s="1313"/>
      <c r="AL55" s="2321"/>
      <c r="AM55" s="2163" t="s">
        <v>67</v>
      </c>
      <c r="AN55" s="2321"/>
      <c r="AO55" s="2163" t="s">
        <v>67</v>
      </c>
      <c r="AP55" s="1404"/>
      <c r="AQ55" s="1363" t="s">
        <v>452</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269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270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271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83</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BFE88-142D-AD7C-DD46-0F21EB6F98A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67</v>
      </c>
      <c r="Z8" s="2321"/>
      <c r="AA8" s="2163" t="s">
        <v>67</v>
      </c>
      <c r="AB8" s="2163" t="s">
        <v>19</v>
      </c>
      <c r="AC8" s="2382"/>
      <c r="AD8" s="2261">
        <v>1</v>
      </c>
      <c r="AE8" s="2383"/>
      <c r="AF8" s="2163" t="s">
        <v>19</v>
      </c>
      <c r="AG8" s="2382"/>
      <c r="AH8" s="2261">
        <v>1</v>
      </c>
      <c r="AI8" s="2383"/>
      <c r="AJ8" s="2163" t="s">
        <v>19</v>
      </c>
      <c r="AK8" s="367"/>
      <c r="AL8" s="1393">
        <v>1</v>
      </c>
      <c r="AM8" s="1454"/>
      <c r="AN8" s="807"/>
      <c r="AO8" s="1313"/>
      <c r="AP8" s="1790"/>
      <c r="AQ8" s="1515" t="s">
        <v>67</v>
      </c>
      <c r="AR8" s="1790"/>
      <c r="AS8" s="1515" t="s">
        <v>67</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269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270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67</v>
      </c>
      <c r="AR19" s="1792"/>
      <c r="AS19" s="1516" t="s">
        <v>67</v>
      </c>
      <c r="BA19" s="1211">
        <v>0</v>
      </c>
    </row>
    <row customHeight="1" ht="14.25" hidden="1">
      <c r="AV20" s="552"/>
      <c r="AW20" s="552"/>
      <c r="AX20" s="552"/>
      <c r="AY20" s="552"/>
      <c r="AZ20" s="552"/>
      <c r="BA20" s="1211">
        <v>0</v>
      </c>
    </row>
    <row customHeight="1" ht="14.25" hidden="1">
      <c r="O21" s="1423" t="s">
        <v>418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419</v>
      </c>
      <c r="P23" s="1564"/>
      <c r="Q23" s="1566"/>
      <c r="R23" s="1566"/>
      <c r="Y23" s="1563" t="s">
        <v>421</v>
      </c>
      <c r="AA23" s="1563" t="s">
        <v>422</v>
      </c>
      <c r="AB23" s="1563" t="s">
        <v>469</v>
      </c>
      <c r="AE23" s="1563" t="s">
        <v>470</v>
      </c>
      <c r="AF23" s="1563" t="s">
        <v>469</v>
      </c>
      <c r="AI23" s="1563" t="s">
        <v>471</v>
      </c>
      <c r="AJ23" s="1563" t="s">
        <v>469</v>
      </c>
      <c r="AM23" s="1563" t="s">
        <v>472</v>
      </c>
      <c r="AQ23" s="1563" t="s">
        <v>421</v>
      </c>
      <c r="AS23" s="1563" t="s">
        <v>422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Муниципальное унитарное предприятие "Невельские коммунальные сети"</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Региональная энергетическая комиссия Сахалинской области</v>
      </c>
      <c r="W30" s="2307"/>
      <c r="X30" s="2307"/>
      <c r="Y30" s="2307"/>
      <c r="Z30" s="2307"/>
      <c r="AA30" s="382"/>
      <c r="AB30" s="2307" t="str">
        <f>IF(TITLE_NAME_OR_PR_CHANGE="",IF(TITLE_NAME_OR_PR="","",TITLE_NAME_OR_PR),TITLE_NAME_OR_PR_CHANGE)</f>
        <v>Региональная энергетическая комиссия Сахалинской области</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c r="A31" s="1424"/>
      <c r="B31" s="1424"/>
      <c r="C31" s="1424"/>
      <c r="D31" s="1424"/>
      <c r="E31" s="1424"/>
      <c r="F31" s="1424"/>
      <c r="G31" s="1424"/>
      <c r="H31" s="1424"/>
      <c r="I31" s="1424"/>
      <c r="J31" s="1424"/>
      <c r="K31" s="1424"/>
      <c r="L31" s="1425"/>
      <c r="M31" s="1424"/>
      <c r="N31" s="1424"/>
      <c r="O31" s="1424"/>
      <c r="P31" s="1424"/>
      <c r="Q31" s="1424"/>
      <c r="S31" s="2306" t="s">
        <v>424</v>
      </c>
      <c r="T31" s="2306"/>
      <c r="U31" s="1428"/>
      <c r="V31" s="2320" t="str">
        <f>IF(TITLE_DATE_PR_CHANGE="",IF(TITLE_DATE_PR="","",TITLE_DATE_PR),TITLE_DATE_PR_CHANGE)</f>
        <v>45618.48091435185</v>
      </c>
      <c r="W31" s="2320"/>
      <c r="X31" s="2320"/>
      <c r="Y31" s="2320"/>
      <c r="Z31" s="2320"/>
      <c r="AA31" s="382"/>
      <c r="AB31" s="2320" t="str">
        <f>IF(TITLE_DATE_PR_CHANGE="",IF(TITLE_DATE_PR="","",TITLE_DATE_PR),TITLE_DATE_PR_CHANGE)</f>
        <v>45618.48091435185</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07" t="str">
        <f>IF(TITLE_NUMBER_PR_CHANGE="",IF(TITLE_NUMBER_PR="","",TITLE_NUMBER_PR),TITLE_NUMBER_PR_CHANGE)</f>
        <v>1-3.25-935/24</v>
      </c>
      <c r="W32" s="2307"/>
      <c r="X32" s="2307"/>
      <c r="Y32" s="2307"/>
      <c r="Z32" s="2307"/>
      <c r="AA32" s="382"/>
      <c r="AB32" s="2307" t="str">
        <f>IF(TITLE_NUMBER_PR_CHANGE="",IF(TITLE_NUMBER_PR="","",TITLE_NUMBER_PR),TITLE_NUMBER_PR_CHANGE)</f>
        <v>1-3.25-935/24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W33" s="2307"/>
      <c r="X33" s="2307"/>
      <c r="Y33" s="2307"/>
      <c r="Z33" s="2307"/>
      <c r="AA33" s="382"/>
      <c r="AB33"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424</v>
      </c>
      <c r="T35" s="2306"/>
      <c r="U35" s="1428"/>
      <c r="V35" s="2320" t="str">
        <f>IF(TITLE_DATE_PR_CHANGE="",IF(TITLE_DATE_PR="","",TITLE_DATE_PR),TITLE_DATE_PR_CHANGE)</f>
        <v>45618.48091435185</v>
      </c>
      <c r="W35" s="2320"/>
      <c r="X35" s="2320"/>
      <c r="Y35" s="2320"/>
      <c r="Z35" s="2320"/>
      <c r="AA35" s="382"/>
      <c r="AB35" s="2320" t="str">
        <f>IF(TITLE_DATE_PR_CHANGE="",IF(TITLE_DATE_PR="","",TITLE_DATE_PR),TITLE_DATE_PR_CHANGE)</f>
        <v>45618.48091435185</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07" t="str">
        <f>IF(TITLE_NUMBER_PR_CHANGE="",IF(TITLE_NUMBER_PR="","",TITLE_NUMBER_PR),TITLE_NUMBER_PR_CHANGE)</f>
        <v>1-3.25-935/24</v>
      </c>
      <c r="W36" s="2307"/>
      <c r="X36" s="2307"/>
      <c r="Y36" s="2307"/>
      <c r="Z36" s="2307"/>
      <c r="AA36" s="382"/>
      <c r="AB36" s="2307" t="str">
        <f>IF(TITLE_NUMBER_PR_CHANGE="",IF(TITLE_NUMBER_PR="","",TITLE_NUMBER_PR),TITLE_NUMBER_PR_CHANGE)</f>
        <v>1-3.25-935/24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428</v>
      </c>
      <c r="AB37" s="382"/>
      <c r="AC37" s="382"/>
      <c r="AD37" s="382"/>
      <c r="AE37" s="382"/>
      <c r="AF37" s="382"/>
      <c r="AG37" s="382"/>
      <c r="AH37" s="382"/>
      <c r="AI37" s="382"/>
      <c r="AJ37" s="382"/>
      <c r="AK37" s="382"/>
      <c r="AL37" s="382"/>
      <c r="AM37" s="382"/>
      <c r="AN37" s="382"/>
      <c r="AO37" s="382"/>
      <c r="AP37" s="382"/>
      <c r="AQ37" s="382"/>
      <c r="AR37" s="382"/>
      <c r="AS37" s="334" t="s">
        <v>428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89</v>
      </c>
      <c r="T40" s="2265" t="s">
        <v>473</v>
      </c>
      <c r="U40" s="357"/>
      <c r="V40" s="2331"/>
      <c r="W40" s="2331"/>
      <c r="X40" s="2331"/>
      <c r="Y40" s="2331"/>
      <c r="Z40" s="2332"/>
      <c r="AA40" s="2392" t="s">
        <v>431</v>
      </c>
      <c r="AB40" s="2384" t="s">
        <v>474</v>
      </c>
      <c r="AC40" s="2347"/>
      <c r="AD40" s="2347"/>
      <c r="AE40" s="2385"/>
      <c r="AF40" s="2347" t="s">
        <v>475</v>
      </c>
      <c r="AG40" s="2347"/>
      <c r="AH40" s="2347"/>
      <c r="AI40" s="2385"/>
      <c r="AJ40" s="2384" t="s">
        <v>476</v>
      </c>
      <c r="AK40" s="2347"/>
      <c r="AL40" s="2347"/>
      <c r="AM40" s="2385"/>
      <c r="AN40" s="2384" t="s">
        <v>430</v>
      </c>
      <c r="AO40" s="2347"/>
      <c r="AP40" s="2331"/>
      <c r="AQ40" s="2331"/>
      <c r="AR40" s="2332"/>
      <c r="AS40" s="2333" t="s">
        <v>431</v>
      </c>
      <c r="AT40" s="2336" t="s">
        <v>433</v>
      </c>
      <c r="AU40" s="2183"/>
      <c r="BA40" s="1211">
        <v>14</v>
      </c>
    </row>
    <row customHeight="1" ht="35.699999999999996">
      <c r="Q41" s="347"/>
      <c r="R41" s="432"/>
      <c r="S41" s="2329"/>
      <c r="T41" s="2265"/>
      <c r="U41" s="1087"/>
      <c r="V41" s="2183" t="s">
        <v>477</v>
      </c>
      <c r="W41" s="2183"/>
      <c r="X41" s="2350" t="s">
        <v>437</v>
      </c>
      <c r="Y41" s="2369"/>
      <c r="Z41" s="2370"/>
      <c r="AA41" s="2393"/>
      <c r="AB41" s="2386"/>
      <c r="AC41" s="2387"/>
      <c r="AD41" s="2387"/>
      <c r="AE41" s="2388"/>
      <c r="AF41" s="2387"/>
      <c r="AG41" s="2387"/>
      <c r="AH41" s="2387"/>
      <c r="AI41" s="2388"/>
      <c r="AJ41" s="2386"/>
      <c r="AK41" s="2387"/>
      <c r="AL41" s="2387"/>
      <c r="AM41" s="2387"/>
      <c r="AN41" s="2183" t="s">
        <v>477</v>
      </c>
      <c r="AO41" s="2183"/>
      <c r="AP41" s="2369" t="s">
        <v>437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438</v>
      </c>
      <c r="F43" s="1420" t="s">
        <v>439</v>
      </c>
      <c r="G43" s="1420" t="s">
        <v>440</v>
      </c>
      <c r="H43" s="1420" t="s">
        <v>441</v>
      </c>
      <c r="I43" s="1420" t="s">
        <v>442</v>
      </c>
      <c r="J43" s="1420" t="s">
        <v>443</v>
      </c>
      <c r="K43" s="1420" t="s">
        <v>444</v>
      </c>
      <c r="L43" s="1420" t="s">
        <v>419</v>
      </c>
      <c r="Q43" s="347"/>
      <c r="R43" s="432"/>
      <c r="S43" s="2329"/>
      <c r="T43" s="2265"/>
      <c r="U43" s="358"/>
      <c r="V43" s="1386" t="s">
        <v>478</v>
      </c>
      <c r="W43" s="1386" t="s">
        <v>479</v>
      </c>
      <c r="X43" s="1394" t="s">
        <v>447</v>
      </c>
      <c r="Y43" s="2326" t="s">
        <v>448</v>
      </c>
      <c r="Z43" s="2327"/>
      <c r="AA43" s="2394"/>
      <c r="AB43" s="2389"/>
      <c r="AC43" s="2390"/>
      <c r="AD43" s="2390"/>
      <c r="AE43" s="2391"/>
      <c r="AF43" s="2390"/>
      <c r="AG43" s="2390"/>
      <c r="AH43" s="2390"/>
      <c r="AI43" s="2391"/>
      <c r="AJ43" s="2389"/>
      <c r="AK43" s="2390"/>
      <c r="AL43" s="2390"/>
      <c r="AM43" s="2391"/>
      <c r="AN43" s="1916" t="s">
        <v>478</v>
      </c>
      <c r="AO43" s="1916" t="s">
        <v>479</v>
      </c>
      <c r="AP43" s="1394" t="s">
        <v>447</v>
      </c>
      <c r="AQ43" s="2326" t="s">
        <v>448</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50" customFormat="1" customHeight="1" ht="1.05">
      <c r="A49" s="1399" t="s">
        <v>198</v>
      </c>
      <c r="B49" s="1399" t="s">
        <v>199</v>
      </c>
      <c r="C49" s="1399" t="s">
        <v>200</v>
      </c>
      <c r="D49" s="1399" t="s">
        <v>201</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67</v>
      </c>
      <c r="Z51" s="1790"/>
      <c r="AA51" s="1515" t="s">
        <v>67</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67</v>
      </c>
      <c r="AR51" s="1790"/>
      <c r="AS51" s="1515" t="s">
        <v>67</v>
      </c>
      <c r="AT51" s="1404"/>
      <c r="AU51" s="2309" t="s">
        <v>480</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269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270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270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271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83</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D070A-459D-9CF9-EC4D-1C4E395F9E0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45618.48091435185</v>
      </c>
      <c r="W28" s="2320"/>
      <c r="X28" s="2320"/>
      <c r="Y28" s="2320"/>
      <c r="Z28" s="2320"/>
      <c r="AA28" s="2320"/>
      <c r="AB28" s="382"/>
      <c r="AC28" s="2320" t="str">
        <f>IF(TITLE_DATE_PR_CHANGE="",IF(TITLE_DATE_PR="","",TITLE_DATE_PR),TITLE_DATE_PR_CHANGE)</f>
        <v>45618.48091435185</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1-3.25-935/24</v>
      </c>
      <c r="W29" s="2307"/>
      <c r="X29" s="2307"/>
      <c r="Y29" s="2307"/>
      <c r="Z29" s="2307"/>
      <c r="AA29" s="2307"/>
      <c r="AB29" s="382"/>
      <c r="AC29" s="2307" t="str">
        <f>IF(TITLE_NUMBER_PR_CHANGE="",IF(TITLE_NUMBER_PR="","",TITLE_NUMBER_PR),TITLE_NUMBER_PR_CHANGE)</f>
        <v>1-3.25-935/24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45618.48091435185</v>
      </c>
      <c r="W32" s="2320"/>
      <c r="X32" s="2320"/>
      <c r="Y32" s="2320"/>
      <c r="Z32" s="2320"/>
      <c r="AA32" s="2320"/>
      <c r="AB32" s="382"/>
      <c r="AC32" s="2320" t="str">
        <f>IF(TITLE_DATE_PR_CHANGE="",IF(TITLE_DATE_PR="","",TITLE_DATE_PR),TITLE_DATE_PR_CHANGE)</f>
        <v>45618.48091435185</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1-3.25-935/24</v>
      </c>
      <c r="W33" s="2307"/>
      <c r="X33" s="2307"/>
      <c r="Y33" s="2307"/>
      <c r="Z33" s="2307"/>
      <c r="AA33" s="2307"/>
      <c r="AB33" s="382"/>
      <c r="AC33" s="2307" t="str">
        <f>IF(TITLE_NUMBER_PR_CHANGE="",IF(TITLE_NUMBER_PR="","",TITLE_NUMBER_PR),TITLE_NUMBER_PR_CHANGE)</f>
        <v>1-3.25-935/24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408" t="s">
        <v>489</v>
      </c>
      <c r="W38" s="2318" t="s">
        <v>436</v>
      </c>
      <c r="X38" s="2319"/>
      <c r="Y38" s="2318" t="s">
        <v>437</v>
      </c>
      <c r="Z38" s="2325"/>
      <c r="AA38" s="2319"/>
      <c r="AB38" s="2334"/>
      <c r="AC38" s="14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408" t="s">
        <v>492</v>
      </c>
      <c r="W39" s="1278" t="s">
        <v>493</v>
      </c>
      <c r="X39" s="1278" t="s">
        <v>494</v>
      </c>
      <c r="Y39" s="1413" t="s">
        <v>447</v>
      </c>
      <c r="Z39" s="2326" t="s">
        <v>448</v>
      </c>
      <c r="AA39" s="2327"/>
      <c r="AB39" s="2335"/>
      <c r="AC39" s="1408" t="s">
        <v>492</v>
      </c>
      <c r="AD39" s="1278" t="s">
        <v>493</v>
      </c>
      <c r="AE39" s="1278" t="s">
        <v>494</v>
      </c>
      <c r="AF39" s="1413" t="s">
        <v>447</v>
      </c>
      <c r="AG39" s="2326" t="s">
        <v>448</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495</v>
      </c>
      <c r="E44" s="2315"/>
      <c r="F44" s="2315"/>
      <c r="G44" s="2315"/>
      <c r="H44" s="2315"/>
      <c r="I44" s="2312" t="str">
        <f>S43&amp;".1"</f>
        <v>...1</v>
      </c>
      <c r="J44" s="1419"/>
      <c r="K44" s="1419"/>
      <c r="L44" s="1420"/>
      <c r="P44" s="2313">
        <v>1</v>
      </c>
      <c r="Q44" s="1410"/>
      <c r="R44" s="412"/>
      <c r="S44" s="1414"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495</v>
      </c>
      <c r="E45" s="2315"/>
      <c r="F45" s="2315"/>
      <c r="G45" s="2315"/>
      <c r="H45" s="2315"/>
      <c r="I45" s="2342"/>
      <c r="J45" s="2312" t="str">
        <f>I44&amp;".1"</f>
        <v>...1.1</v>
      </c>
      <c r="K45" s="1419"/>
      <c r="L45" s="1420" t="s">
        <v>409</v>
      </c>
      <c r="P45" s="2313"/>
      <c r="Q45" s="2313">
        <v>1</v>
      </c>
      <c r="R45" s="413"/>
      <c r="S45" s="1414"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224</v>
      </c>
      <c r="B46" s="1419" t="s">
        <v>225</v>
      </c>
      <c r="C46" s="1419" t="s">
        <v>226</v>
      </c>
      <c r="D46" s="1419" t="s">
        <v>495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495</v>
      </c>
      <c r="E49" s="2315"/>
      <c r="F49" s="2315"/>
      <c r="G49" s="2315"/>
      <c r="H49" s="2315"/>
      <c r="I49" s="2312"/>
      <c r="J49" s="1419"/>
      <c r="K49" s="1419"/>
      <c r="L49" s="1420"/>
      <c r="P49" s="2313"/>
      <c r="Q49" s="1410"/>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269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270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82B97-0BCF-97EE-E6C5-FD7BC7C9AD7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45618.48091435185</v>
      </c>
      <c r="W28" s="2320"/>
      <c r="X28" s="2320"/>
      <c r="Y28" s="2320"/>
      <c r="Z28" s="2320"/>
      <c r="AA28" s="2320"/>
      <c r="AB28" s="382"/>
      <c r="AC28" s="2320" t="str">
        <f>IF(TITLE_DATE_PR_CHANGE="",IF(TITLE_DATE_PR="","",TITLE_DATE_PR),TITLE_DATE_PR_CHANGE)</f>
        <v>45618.48091435185</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1-3.25-935/24</v>
      </c>
      <c r="W29" s="2307"/>
      <c r="X29" s="2307"/>
      <c r="Y29" s="2307"/>
      <c r="Z29" s="2307"/>
      <c r="AA29" s="2307"/>
      <c r="AB29" s="382"/>
      <c r="AC29" s="2307" t="str">
        <f>IF(TITLE_NUMBER_PR_CHANGE="",IF(TITLE_NUMBER_PR="","",TITLE_NUMBER_PR),TITLE_NUMBER_PR_CHANGE)</f>
        <v>1-3.25-935/24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45618.48091435185</v>
      </c>
      <c r="W32" s="2320"/>
      <c r="X32" s="2320"/>
      <c r="Y32" s="2320"/>
      <c r="Z32" s="2320"/>
      <c r="AA32" s="2320"/>
      <c r="AB32" s="382"/>
      <c r="AC32" s="2320" t="str">
        <f>IF(TITLE_DATE_PR_CHANGE="",IF(TITLE_DATE_PR="","",TITLE_DATE_PR),TITLE_DATE_PR_CHANGE)</f>
        <v>45618.48091435185</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1-3.25-935/24</v>
      </c>
      <c r="W33" s="2307"/>
      <c r="X33" s="2307"/>
      <c r="Y33" s="2307"/>
      <c r="Z33" s="2307"/>
      <c r="AA33" s="2307"/>
      <c r="AB33" s="382"/>
      <c r="AC33" s="2307" t="str">
        <f>IF(TITLE_NUMBER_PR_CHANGE="",IF(TITLE_NUMBER_PR="","",TITLE_NUMBER_PR),TITLE_NUMBER_PR_CHANGE)</f>
        <v>1-3.25-935/24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496</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496</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229</v>
      </c>
      <c r="B46" s="1419" t="s">
        <v>230</v>
      </c>
      <c r="C46" s="1419" t="s">
        <v>231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496</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269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270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18456-9EBB-6C3F-4453-92EC2DE6D2F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45618.48091435185</v>
      </c>
      <c r="W28" s="2320"/>
      <c r="X28" s="2320"/>
      <c r="Y28" s="2320"/>
      <c r="Z28" s="2320"/>
      <c r="AA28" s="2320"/>
      <c r="AB28" s="382"/>
      <c r="AC28" s="2320" t="str">
        <f>IF(TITLE_DATE_PR_CHANGE="",IF(TITLE_DATE_PR="","",TITLE_DATE_PR),TITLE_DATE_PR_CHANGE)</f>
        <v>45618.48091435185</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1-3.25-935/24</v>
      </c>
      <c r="W29" s="2307"/>
      <c r="X29" s="2307"/>
      <c r="Y29" s="2307"/>
      <c r="Z29" s="2307"/>
      <c r="AA29" s="2307"/>
      <c r="AB29" s="382"/>
      <c r="AC29" s="2307" t="str">
        <f>IF(TITLE_NUMBER_PR_CHANGE="",IF(TITLE_NUMBER_PR="","",TITLE_NUMBER_PR),TITLE_NUMBER_PR_CHANGE)</f>
        <v>1-3.25-935/24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45618.48091435185</v>
      </c>
      <c r="W32" s="2320"/>
      <c r="X32" s="2320"/>
      <c r="Y32" s="2320"/>
      <c r="Z32" s="2320"/>
      <c r="AA32" s="2320"/>
      <c r="AB32" s="382"/>
      <c r="AC32" s="2320" t="str">
        <f>IF(TITLE_DATE_PR_CHANGE="",IF(TITLE_DATE_PR="","",TITLE_DATE_PR),TITLE_DATE_PR_CHANGE)</f>
        <v>45618.48091435185</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1-3.25-935/24</v>
      </c>
      <c r="W33" s="2307"/>
      <c r="X33" s="2307"/>
      <c r="Y33" s="2307"/>
      <c r="Z33" s="2307"/>
      <c r="AA33" s="2307"/>
      <c r="AB33" s="382"/>
      <c r="AC33" s="2307" t="str">
        <f>IF(TITLE_NUMBER_PR_CHANGE="",IF(TITLE_NUMBER_PR="","",TITLE_NUMBER_PR),TITLE_NUMBER_PR_CHANGE)</f>
        <v>1-3.25-935/24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497</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497</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234</v>
      </c>
      <c r="B46" s="1419" t="s">
        <v>235</v>
      </c>
      <c r="C46" s="1419" t="s">
        <v>236</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497</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269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270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29A42-61E3-71B9-F1DD-96B88211738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45618.48091435185</v>
      </c>
      <c r="W28" s="2320"/>
      <c r="X28" s="2320"/>
      <c r="Y28" s="2320"/>
      <c r="Z28" s="2320"/>
      <c r="AA28" s="2320"/>
      <c r="AB28" s="382"/>
      <c r="AC28" s="2320" t="str">
        <f>IF(TITLE_DATE_PR_CHANGE="",IF(TITLE_DATE_PR="","",TITLE_DATE_PR),TITLE_DATE_PR_CHANGE)</f>
        <v>45618.48091435185</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1-3.25-935/24</v>
      </c>
      <c r="W29" s="2307"/>
      <c r="X29" s="2307"/>
      <c r="Y29" s="2307"/>
      <c r="Z29" s="2307"/>
      <c r="AA29" s="2307"/>
      <c r="AB29" s="382"/>
      <c r="AC29" s="2307" t="str">
        <f>IF(TITLE_NUMBER_PR_CHANGE="",IF(TITLE_NUMBER_PR="","",TITLE_NUMBER_PR),TITLE_NUMBER_PR_CHANGE)</f>
        <v>1-3.25-935/24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45618.48091435185</v>
      </c>
      <c r="W32" s="2320"/>
      <c r="X32" s="2320"/>
      <c r="Y32" s="2320"/>
      <c r="Z32" s="2320"/>
      <c r="AA32" s="2320"/>
      <c r="AB32" s="382"/>
      <c r="AC32" s="2320" t="str">
        <f>IF(TITLE_DATE_PR_CHANGE="",IF(TITLE_DATE_PR="","",TITLE_DATE_PR),TITLE_DATE_PR_CHANGE)</f>
        <v>45618.48091435185</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1-3.25-935/24</v>
      </c>
      <c r="W33" s="2307"/>
      <c r="X33" s="2307"/>
      <c r="Y33" s="2307"/>
      <c r="Z33" s="2307"/>
      <c r="AA33" s="2307"/>
      <c r="AB33" s="382"/>
      <c r="AC33" s="2307" t="str">
        <f>IF(TITLE_NUMBER_PR_CHANGE="",IF(TITLE_NUMBER_PR="","",TITLE_NUMBER_PR),TITLE_NUMBER_PR_CHANGE)</f>
        <v>1-3.25-935/24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498</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498</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239</v>
      </c>
      <c r="B46" s="1419" t="s">
        <v>240</v>
      </c>
      <c r="C46" s="1419" t="s">
        <v>241</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67</v>
      </c>
      <c r="AA46" s="2321"/>
      <c r="AB46" s="2163" t="s">
        <v>67</v>
      </c>
      <c r="AC46" s="807"/>
      <c r="AD46" s="807"/>
      <c r="AE46" s="1313"/>
      <c r="AF46" s="2321"/>
      <c r="AG46" s="2163" t="s">
        <v>67</v>
      </c>
      <c r="AH46" s="2343"/>
      <c r="AI46" s="2163" t="s">
        <v>67</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498</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498</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498</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269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270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EC498-D1B7-B7B2-51E8-5F7CA06D742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67</v>
      </c>
      <c r="Z8" s="2048"/>
      <c r="AA8" s="2046" t="s">
        <v>67</v>
      </c>
      <c r="AB8" s="2052"/>
      <c r="AC8" s="2053" t="s">
        <v>28</v>
      </c>
      <c r="AD8" s="807"/>
      <c r="AE8" s="1313"/>
      <c r="AF8" s="2011"/>
      <c r="AG8" s="1998" t="s">
        <v>67</v>
      </c>
      <c r="AH8" s="2011"/>
      <c r="AI8" s="1998" t="s">
        <v>67</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269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270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67</v>
      </c>
      <c r="AH16" s="1792"/>
      <c r="AI16" s="2022" t="s">
        <v>67</v>
      </c>
      <c r="AQ16" s="1687">
        <v>0</v>
      </c>
    </row>
    <row customHeight="1" ht="14.25" hidden="1">
      <c r="AL17" s="1697"/>
      <c r="AM17" s="1697"/>
      <c r="AN17" s="1697"/>
      <c r="AO17" s="1697"/>
      <c r="AP17" s="1697"/>
      <c r="AQ17" s="1687">
        <v>0</v>
      </c>
    </row>
    <row customHeight="1" ht="14.25" hidden="1">
      <c r="O18" s="1401" t="s">
        <v>418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419</v>
      </c>
      <c r="P20" s="1564"/>
      <c r="Q20" s="1566"/>
      <c r="R20" s="1566"/>
      <c r="Y20" s="1563" t="s">
        <v>421</v>
      </c>
      <c r="AA20" s="1563" t="s">
        <v>422</v>
      </c>
      <c r="AC20" s="1563" t="s">
        <v>470</v>
      </c>
      <c r="AG20" s="1563" t="s">
        <v>421</v>
      </c>
      <c r="AI20" s="1563" t="s">
        <v>422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424</v>
      </c>
      <c r="T28" s="2306"/>
      <c r="U28" s="1428"/>
      <c r="V28" s="2320" t="str">
        <f>IF(TITLE_DATE_PR_CHANGE="",IF(TITLE_DATE_PR="","",TITLE_DATE_PR),TITLE_DATE_PR_CHANGE)</f>
        <v>45618.48091435185</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425</v>
      </c>
      <c r="T29" s="2306"/>
      <c r="U29" s="1428"/>
      <c r="V29" s="2307" t="str">
        <f>IF(TITLE_NUMBER_PR_CHANGE="",IF(TITLE_NUMBER_PR="","",TITLE_NUMBER_PR),TITLE_NUMBER_PR_CHANGE)</f>
        <v>1-3.25-935/24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424</v>
      </c>
      <c r="T32" s="2306"/>
      <c r="U32" s="1428"/>
      <c r="V32" s="2320" t="str">
        <f>IF(TITLE_DATE_PR_CHANGE="",IF(TITLE_DATE_PR="","",TITLE_DATE_PR),TITLE_DATE_PR_CHANGE)</f>
        <v>45618.48091435185</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425</v>
      </c>
      <c r="T33" s="2306"/>
      <c r="U33" s="1428"/>
      <c r="V33" s="2307" t="str">
        <f>IF(TITLE_NUMBER_PR_CHANGE="",IF(TITLE_NUMBER_PR="","",TITLE_NUMBER_PR),TITLE_NUMBER_PR_CHANGE)</f>
        <v>1-3.25-935/24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428</v>
      </c>
      <c r="AB34" s="1698"/>
      <c r="AC34" s="1691"/>
      <c r="AD34" s="1691"/>
      <c r="AE34" s="1691"/>
      <c r="AF34" s="1691"/>
      <c r="AG34" s="1691"/>
      <c r="AH34" s="1691"/>
      <c r="AI34" s="1698" t="s">
        <v>428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89</v>
      </c>
      <c r="T37" s="2265" t="s">
        <v>499</v>
      </c>
      <c r="U37" s="393"/>
      <c r="V37" s="2331"/>
      <c r="W37" s="2331"/>
      <c r="X37" s="2331"/>
      <c r="Y37" s="2331"/>
      <c r="Z37" s="2331"/>
      <c r="AA37" s="2265" t="s">
        <v>431</v>
      </c>
      <c r="AB37" s="2264" t="s">
        <v>500</v>
      </c>
      <c r="AC37" s="2264" t="s">
        <v>474</v>
      </c>
      <c r="AD37" s="2347" t="s">
        <v>430</v>
      </c>
      <c r="AE37" s="2347"/>
      <c r="AF37" s="2331"/>
      <c r="AG37" s="2331"/>
      <c r="AH37" s="2332"/>
      <c r="AI37" s="2333" t="s">
        <v>431</v>
      </c>
      <c r="AJ37" s="2336" t="s">
        <v>433</v>
      </c>
      <c r="AK37" s="2183"/>
      <c r="AQ37" s="1687">
        <v>14</v>
      </c>
    </row>
    <row customHeight="1" ht="35.699999999999996">
      <c r="Q38" s="347"/>
      <c r="R38" s="432"/>
      <c r="S38" s="2329"/>
      <c r="T38" s="2265"/>
      <c r="U38" s="1087"/>
      <c r="V38" s="2159" t="s">
        <v>477</v>
      </c>
      <c r="W38" s="2183"/>
      <c r="X38" s="2350" t="s">
        <v>437</v>
      </c>
      <c r="Y38" s="2369"/>
      <c r="Z38" s="2369"/>
      <c r="AA38" s="2265"/>
      <c r="AB38" s="2264"/>
      <c r="AC38" s="2264"/>
      <c r="AD38" s="2159" t="s">
        <v>477</v>
      </c>
      <c r="AE38" s="2183"/>
      <c r="AF38" s="2369" t="s">
        <v>437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438</v>
      </c>
      <c r="F40" s="1366" t="s">
        <v>439</v>
      </c>
      <c r="G40" s="1366" t="s">
        <v>440</v>
      </c>
      <c r="H40" s="1366" t="s">
        <v>441</v>
      </c>
      <c r="I40" s="1366" t="s">
        <v>442</v>
      </c>
      <c r="J40" s="1366" t="s">
        <v>443</v>
      </c>
      <c r="K40" s="1366" t="s">
        <v>444</v>
      </c>
      <c r="L40" s="1366" t="s">
        <v>419</v>
      </c>
      <c r="Q40" s="347"/>
      <c r="R40" s="432"/>
      <c r="S40" s="2329"/>
      <c r="T40" s="2265"/>
      <c r="U40" s="358"/>
      <c r="V40" s="2006" t="s">
        <v>478</v>
      </c>
      <c r="W40" s="2006" t="s">
        <v>479</v>
      </c>
      <c r="X40" s="1994" t="s">
        <v>447</v>
      </c>
      <c r="Y40" s="2326" t="s">
        <v>448</v>
      </c>
      <c r="Z40" s="2376"/>
      <c r="AA40" s="2265"/>
      <c r="AB40" s="2264"/>
      <c r="AC40" s="2264"/>
      <c r="AD40" s="2024" t="s">
        <v>478</v>
      </c>
      <c r="AE40" s="2015" t="s">
        <v>479</v>
      </c>
      <c r="AF40" s="1994" t="s">
        <v>447</v>
      </c>
      <c r="AG40" s="2326" t="s">
        <v>448</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50" customFormat="1" customHeight="1" ht="0">
      <c r="A46" s="1431" t="s">
        <v>204</v>
      </c>
      <c r="B46" s="1431" t="s">
        <v>205</v>
      </c>
      <c r="C46" s="1431" t="s">
        <v>206</v>
      </c>
      <c r="D46" s="1431" t="s">
        <v>207</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67</v>
      </c>
      <c r="Z48" s="2011"/>
      <c r="AA48" s="1998" t="s">
        <v>67</v>
      </c>
      <c r="AB48" s="2020"/>
      <c r="AC48" s="2019" t="s">
        <v>28</v>
      </c>
      <c r="AD48" s="807"/>
      <c r="AE48" s="1313"/>
      <c r="AF48" s="2011"/>
      <c r="AG48" s="1998" t="s">
        <v>67</v>
      </c>
      <c r="AH48" s="2011"/>
      <c r="AI48" s="1998" t="s">
        <v>67</v>
      </c>
      <c r="AJ48" s="1404"/>
      <c r="AK48" s="2309" t="s">
        <v>480</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269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270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270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271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83</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B9C5B-18EF-48B2-EC03-0E361B0D963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67</v>
      </c>
      <c r="AB8" s="1790"/>
      <c r="AC8" s="1515" t="s">
        <v>67</v>
      </c>
      <c r="AD8" s="2241" t="s">
        <v>67</v>
      </c>
      <c r="AE8" s="2382"/>
      <c r="AF8" s="2261">
        <v>1</v>
      </c>
      <c r="AG8" s="2419"/>
      <c r="AH8" s="2163" t="s">
        <v>67</v>
      </c>
      <c r="AI8" s="2382"/>
      <c r="AJ8" s="2261">
        <v>1</v>
      </c>
      <c r="AK8" s="2383" t="s">
        <v>28</v>
      </c>
      <c r="AL8" s="2163" t="s">
        <v>67</v>
      </c>
      <c r="AM8" s="2248"/>
      <c r="AN8" s="2261">
        <v>1</v>
      </c>
      <c r="AO8" s="2413"/>
      <c r="AP8" s="2414" t="s">
        <v>67</v>
      </c>
      <c r="AQ8" s="367"/>
      <c r="AR8" s="1519">
        <v>1</v>
      </c>
      <c r="AS8" s="1522" t="s">
        <v>28</v>
      </c>
      <c r="AT8" s="807"/>
      <c r="AU8" s="1313"/>
      <c r="AV8" s="807"/>
      <c r="AW8" s="1313"/>
      <c r="AX8" s="1790"/>
      <c r="AY8" s="1515" t="s">
        <v>67</v>
      </c>
      <c r="AZ8" s="1790"/>
      <c r="BA8" s="1515" t="s">
        <v>67</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269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270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67</v>
      </c>
      <c r="AZ20" s="1792"/>
      <c r="BA20" s="1516" t="s">
        <v>67</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419</v>
      </c>
      <c r="P24" s="1564"/>
      <c r="Q24" s="1566"/>
      <c r="R24" s="1566"/>
      <c r="AA24" s="1563" t="s">
        <v>421</v>
      </c>
      <c r="AC24" s="1563" t="s">
        <v>422</v>
      </c>
      <c r="AD24" s="1563" t="s">
        <v>469</v>
      </c>
      <c r="AH24" s="1563" t="s">
        <v>469</v>
      </c>
      <c r="AK24" s="1563" t="s">
        <v>506</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энергетическая комиссия Сахалинской области</v>
      </c>
      <c r="W31" s="2307"/>
      <c r="X31" s="2307"/>
      <c r="Y31" s="2307"/>
      <c r="Z31" s="2307"/>
      <c r="AA31" s="2307"/>
      <c r="AB31" s="2307"/>
      <c r="AC31" s="382"/>
      <c r="AD31" s="2307" t="str">
        <f>IF(TITLE_NAME_OR_PR_CHANGE="",IF(TITLE_NAME_OR_PR="","",TITLE_NAME_OR_PR),TITLE_NAME_OR_PR_CHANGE)</f>
        <v>Региональная энергетическая комиссия Сахалинской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45618.48091435185</v>
      </c>
      <c r="W32" s="2320"/>
      <c r="X32" s="2320"/>
      <c r="Y32" s="2320"/>
      <c r="Z32" s="2320"/>
      <c r="AA32" s="2320"/>
      <c r="AB32" s="2320"/>
      <c r="AC32" s="382"/>
      <c r="AD32" s="2320" t="str">
        <f>IF(TITLE_DATE_PR_CHANGE="",IF(TITLE_DATE_PR="","",TITLE_DATE_PR),TITLE_DATE_PR_CHANGE)</f>
        <v>45618.48091435185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1-3.25-935/24</v>
      </c>
      <c r="W33" s="2307"/>
      <c r="X33" s="2307"/>
      <c r="Y33" s="2307"/>
      <c r="Z33" s="2307"/>
      <c r="AA33" s="2307"/>
      <c r="AB33" s="2307"/>
      <c r="AC33" s="382"/>
      <c r="AD33" s="2307" t="str">
        <f>IF(TITLE_NUMBER_PR_CHANGE="",IF(TITLE_NUMBER_PR="","",TITLE_NUMBER_PR),TITLE_NUMBER_PR_CHANGE)</f>
        <v>1-3.25-935/24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W34" s="2307"/>
      <c r="X34" s="2307"/>
      <c r="Y34" s="2307"/>
      <c r="Z34" s="2307"/>
      <c r="AA34" s="2307"/>
      <c r="AB34" s="2307"/>
      <c r="AC34" s="382"/>
      <c r="AD34"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45618.48091435185</v>
      </c>
      <c r="W36" s="2320"/>
      <c r="X36" s="2320"/>
      <c r="Y36" s="2320"/>
      <c r="Z36" s="2320"/>
      <c r="AA36" s="2320"/>
      <c r="AB36" s="2320"/>
      <c r="AC36" s="382"/>
      <c r="AD36" s="2320" t="str">
        <f>IF(TITLE_DATE_PR_CHANGE="",IF(TITLE_DATE_PR="","",TITLE_DATE_PR),TITLE_DATE_PR_CHANGE)</f>
        <v>45618.48091435185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1-3.25-935/24</v>
      </c>
      <c r="W37" s="2307"/>
      <c r="X37" s="2307"/>
      <c r="Y37" s="2307"/>
      <c r="Z37" s="2307"/>
      <c r="AA37" s="2307"/>
      <c r="AB37" s="2307"/>
      <c r="AC37" s="382"/>
      <c r="AD37" s="2307" t="str">
        <f>IF(TITLE_NUMBER_PR_CHANGE="",IF(TITLE_NUMBER_PR="","",TITLE_NUMBER_PR),TITLE_NUMBER_PR_CHANGE)</f>
        <v>1-3.25-935/24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89</v>
      </c>
      <c r="T41" s="2265" t="s">
        <v>507</v>
      </c>
      <c r="U41" s="357"/>
      <c r="V41" s="2330" t="s">
        <v>430</v>
      </c>
      <c r="W41" s="2331"/>
      <c r="X41" s="2331"/>
      <c r="Y41" s="2331"/>
      <c r="Z41" s="2331"/>
      <c r="AA41" s="2331"/>
      <c r="AB41" s="2332"/>
      <c r="AC41" s="2333" t="s">
        <v>431</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04" t="s">
        <v>478</v>
      </c>
      <c r="W44" s="1504" t="s">
        <v>479</v>
      </c>
      <c r="X44" s="1504" t="s">
        <v>478</v>
      </c>
      <c r="Y44" s="1504" t="s">
        <v>479</v>
      </c>
      <c r="Z44" s="1511"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447</v>
      </c>
      <c r="AY44" s="2326" t="s">
        <v>448</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244</v>
      </c>
      <c r="B49" s="1399" t="s">
        <v>245</v>
      </c>
      <c r="C49" s="1399" t="s">
        <v>246</v>
      </c>
      <c r="D49" s="1399" t="s">
        <v>515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244</v>
      </c>
      <c r="B50" s="1399" t="s">
        <v>245</v>
      </c>
      <c r="C50" s="1399" t="s">
        <v>246</v>
      </c>
      <c r="D50" s="1399" t="s">
        <v>515</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244</v>
      </c>
      <c r="B51" s="1399" t="s">
        <v>245</v>
      </c>
      <c r="C51" s="1399" t="s">
        <v>246</v>
      </c>
      <c r="D51" s="1399" t="s">
        <v>515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67</v>
      </c>
      <c r="AB52" s="1790"/>
      <c r="AC52" s="151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19">
        <v>1</v>
      </c>
      <c r="AS52" s="1522" t="s">
        <v>28</v>
      </c>
      <c r="AT52" s="807"/>
      <c r="AU52" s="1313"/>
      <c r="AV52" s="807"/>
      <c r="AW52" s="1313"/>
      <c r="AX52" s="1790"/>
      <c r="AY52" s="1515" t="s">
        <v>67</v>
      </c>
      <c r="AZ52" s="1790"/>
      <c r="BA52" s="1515" t="s">
        <v>67</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515</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244</v>
      </c>
      <c r="B58" s="1399" t="s">
        <v>245</v>
      </c>
      <c r="C58" s="1399" t="s">
        <v>246</v>
      </c>
      <c r="D58" s="1399" t="s">
        <v>515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244</v>
      </c>
      <c r="B59" s="1399" t="s">
        <v>245</v>
      </c>
      <c r="C59" s="1399" t="s">
        <v>246</v>
      </c>
      <c r="D59" s="1399" t="s">
        <v>515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269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270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5C692-EBB4-C8C5-8F89-9974258A1A47}" mc:Ignorable="x14ac xr xr2 xr3">
  <sheetPr>
    <tabColor theme="6" tint="0.4"/>
  </sheetPr>
  <dimension ref="A1:DP66"/>
  <sheetViews>
    <sheetView topLeftCell="P23" showGridLines="0" zoomScale="90" workbookViewId="0" tabSelected="1">
      <selection activeCell="AC44" sqref="AC44:DI44"/>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3.33203125" customWidth="1"/>
    <col min="33" max="33" style="2774" width="3.7109375" customWidth="1"/>
    <col min="34" max="34" style="2774" width="13.33203125" customWidth="1"/>
    <col min="35" max="35" style="2774" width="8.57421875" customWidth="1"/>
    <col min="39" max="39" width="12.3828125" customWidth="1"/>
    <col min="41" max="41" width="12.54296875" customWidth="1"/>
    <col min="46" max="46" width="12.8515625" customWidth="1"/>
    <col min="48" max="48" width="13.171875" customWidth="1"/>
    <col min="53" max="53" width="12.54296875" customWidth="1"/>
    <col min="55" max="55" width="13.171875" customWidth="1"/>
    <col min="60" max="60" width="14.76171875" customWidth="1"/>
    <col min="62" max="62" width="12.69140625" customWidth="1"/>
    <col min="67" max="67" width="13.65234375" customWidth="1"/>
    <col min="69" max="69" width="13.9609375" customWidth="1"/>
    <col min="74" max="74" width="13.8125" customWidth="1"/>
    <col min="76" max="76" width="15.08203125" customWidth="1"/>
    <col min="81" max="81" width="12.54296875" customWidth="1"/>
    <col min="83" max="83" width="14.44140625" customWidth="1"/>
    <col min="88" max="88" width="14.28125" customWidth="1"/>
    <col min="90" max="90" width="13.171875" customWidth="1"/>
    <col min="95" max="95" width="14.12109375" customWidth="1"/>
    <col min="97" max="97" width="13.4921875" customWidth="1"/>
    <col min="102" max="102" width="13.8125" customWidth="1"/>
    <col min="104" max="104" width="13.33203125" customWidth="1"/>
    <col min="109" max="109" width="13.01171875" customWidth="1"/>
    <col min="111" max="111" width="13.01171875" customWidth="1"/>
    <col min="112" max="112" width="10.57421875" hidden="1"/>
    <col min="113" max="113" style="2774" width="4.00390625" customWidth="1"/>
    <col min="114" max="114" style="2774" width="115.00390625" customWidth="1"/>
    <col min="115" max="119" style="2850" width="10.00390625" customWidth="1"/>
    <col min="120" max="120" style="2774" width="10.57421875" hidden="1"/>
  </cols>
  <sheetData>
    <row customHeight="1" ht="22.5" hidden="1">
      <c r="X1" s="383"/>
      <c r="Y1" s="383"/>
      <c r="AE1" s="383"/>
      <c r="AF1" s="383"/>
      <c r="AJ1" s="3911"/>
      <c r="AK1" s="3911"/>
      <c r="AL1" s="3911"/>
      <c r="AM1" s="3911"/>
      <c r="AN1" s="3911"/>
      <c r="AO1" s="3911"/>
      <c r="AP1" s="3911"/>
      <c r="AQ1" s="3911"/>
      <c r="AR1" s="3911"/>
      <c r="AS1" s="3911"/>
      <c r="AT1" s="3911"/>
      <c r="AU1" s="3911"/>
      <c r="AV1" s="3911"/>
      <c r="AW1" s="3911"/>
      <c r="AX1" s="3911"/>
      <c r="AY1" s="3911"/>
      <c r="AZ1" s="3911"/>
      <c r="BA1" s="3911"/>
      <c r="BB1" s="3911"/>
      <c r="BC1" s="3911"/>
      <c r="BD1" s="3911"/>
      <c r="BE1" s="3911"/>
      <c r="BF1" s="3911"/>
      <c r="BG1" s="3911"/>
      <c r="BH1" s="3911"/>
      <c r="BI1" s="3911"/>
      <c r="BJ1" s="3911"/>
      <c r="BK1" s="3911"/>
      <c r="BL1" s="3911"/>
      <c r="BM1" s="3911"/>
      <c r="BN1" s="3911"/>
      <c r="BO1" s="3911"/>
      <c r="BP1" s="3911"/>
      <c r="BQ1" s="3911"/>
      <c r="BR1" s="3911"/>
      <c r="BS1" s="3911"/>
      <c r="BT1" s="3911"/>
      <c r="BU1" s="3911"/>
      <c r="BV1" s="3911"/>
      <c r="BW1" s="3911"/>
      <c r="BX1" s="3911"/>
      <c r="BY1" s="3911"/>
      <c r="BZ1" s="3911"/>
      <c r="CA1" s="3911"/>
      <c r="CB1" s="3911"/>
      <c r="CC1" s="3911"/>
      <c r="CD1" s="3911"/>
      <c r="CE1" s="3911"/>
      <c r="CF1" s="3911"/>
      <c r="CG1" s="3911"/>
      <c r="CH1" s="3911"/>
      <c r="CI1" s="3911"/>
      <c r="CJ1" s="3911"/>
      <c r="CK1" s="3911"/>
      <c r="CL1" s="3911"/>
      <c r="CM1" s="3911"/>
      <c r="CN1" s="3911"/>
      <c r="CO1" s="3911"/>
      <c r="CP1" s="3911"/>
      <c r="CQ1" s="3911"/>
      <c r="CR1" s="3911"/>
      <c r="CS1" s="3911"/>
      <c r="CT1" s="3911"/>
      <c r="CU1" s="3911"/>
      <c r="CV1" s="3911"/>
      <c r="CW1" s="3911"/>
      <c r="CX1" s="3911"/>
      <c r="CY1" s="3911"/>
      <c r="CZ1" s="3911"/>
      <c r="DA1" s="3911"/>
      <c r="DB1" s="3911"/>
      <c r="DC1" s="3911"/>
      <c r="DD1" s="3911"/>
      <c r="DE1" s="3911"/>
      <c r="DF1" s="3911"/>
      <c r="DG1" s="3911"/>
      <c r="DH1" s="3911"/>
      <c r="DP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3913"/>
      <c r="AK2" s="3914"/>
      <c r="AL2" s="3914"/>
      <c r="AM2" s="3914"/>
      <c r="AN2" s="3914"/>
      <c r="AO2" s="3914"/>
      <c r="AP2" s="3915"/>
      <c r="AQ2" s="3913"/>
      <c r="AR2" s="3914"/>
      <c r="AS2" s="3914"/>
      <c r="AT2" s="3914"/>
      <c r="AU2" s="3914"/>
      <c r="AV2" s="3914"/>
      <c r="AW2" s="3915"/>
      <c r="AX2" s="3913"/>
      <c r="AY2" s="3914"/>
      <c r="AZ2" s="3914"/>
      <c r="BA2" s="3914"/>
      <c r="BB2" s="3914"/>
      <c r="BC2" s="3914"/>
      <c r="BD2" s="3915"/>
      <c r="BE2" s="3913"/>
      <c r="BF2" s="3914"/>
      <c r="BG2" s="3914"/>
      <c r="BH2" s="3914"/>
      <c r="BI2" s="3914"/>
      <c r="BJ2" s="3914"/>
      <c r="BK2" s="3915"/>
      <c r="BL2" s="3913"/>
      <c r="BM2" s="3914"/>
      <c r="BN2" s="3914"/>
      <c r="BO2" s="3914"/>
      <c r="BP2" s="3914"/>
      <c r="BQ2" s="3914"/>
      <c r="BR2" s="3915"/>
      <c r="BS2" s="3913"/>
      <c r="BT2" s="3914"/>
      <c r="BU2" s="3914"/>
      <c r="BV2" s="3914"/>
      <c r="BW2" s="3914"/>
      <c r="BX2" s="3914"/>
      <c r="BY2" s="3915"/>
      <c r="BZ2" s="3913"/>
      <c r="CA2" s="3914"/>
      <c r="CB2" s="3914"/>
      <c r="CC2" s="3914"/>
      <c r="CD2" s="3914"/>
      <c r="CE2" s="3914"/>
      <c r="CF2" s="3915"/>
      <c r="CG2" s="3913"/>
      <c r="CH2" s="3914"/>
      <c r="CI2" s="3914"/>
      <c r="CJ2" s="3914"/>
      <c r="CK2" s="3914"/>
      <c r="CL2" s="3914"/>
      <c r="CM2" s="3915"/>
      <c r="CN2" s="3913"/>
      <c r="CO2" s="3914"/>
      <c r="CP2" s="3914"/>
      <c r="CQ2" s="3914"/>
      <c r="CR2" s="3914"/>
      <c r="CS2" s="3914"/>
      <c r="CT2" s="3915"/>
      <c r="CU2" s="3913"/>
      <c r="CV2" s="3914"/>
      <c r="CW2" s="3914"/>
      <c r="CX2" s="3914"/>
      <c r="CY2" s="3914"/>
      <c r="CZ2" s="3914"/>
      <c r="DA2" s="3915"/>
      <c r="DB2" s="3913"/>
      <c r="DC2" s="3914"/>
      <c r="DD2" s="3914"/>
      <c r="DE2" s="3914"/>
      <c r="DF2" s="3914"/>
      <c r="DG2" s="3914"/>
      <c r="DH2" s="3915"/>
      <c r="DI2" s="2300"/>
      <c r="DJ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L2" s="556"/>
      <c r="DM2" s="556" t="str">
        <f>IF(T2="","",T2)</f>
        <v>Наименование тарифа</v>
      </c>
      <c r="DN2" s="556"/>
      <c r="DO2" s="556"/>
      <c r="DP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3913"/>
      <c r="AK3" s="3914"/>
      <c r="AL3" s="3914"/>
      <c r="AM3" s="3914"/>
      <c r="AN3" s="3914"/>
      <c r="AO3" s="3914"/>
      <c r="AP3" s="3915"/>
      <c r="AQ3" s="3913"/>
      <c r="AR3" s="3914"/>
      <c r="AS3" s="3914"/>
      <c r="AT3" s="3914"/>
      <c r="AU3" s="3914"/>
      <c r="AV3" s="3914"/>
      <c r="AW3" s="3915"/>
      <c r="AX3" s="3913"/>
      <c r="AY3" s="3914"/>
      <c r="AZ3" s="3914"/>
      <c r="BA3" s="3914"/>
      <c r="BB3" s="3914"/>
      <c r="BC3" s="3914"/>
      <c r="BD3" s="3915"/>
      <c r="BE3" s="3913"/>
      <c r="BF3" s="3914"/>
      <c r="BG3" s="3914"/>
      <c r="BH3" s="3914"/>
      <c r="BI3" s="3914"/>
      <c r="BJ3" s="3914"/>
      <c r="BK3" s="3915"/>
      <c r="BL3" s="3913"/>
      <c r="BM3" s="3914"/>
      <c r="BN3" s="3914"/>
      <c r="BO3" s="3914"/>
      <c r="BP3" s="3914"/>
      <c r="BQ3" s="3914"/>
      <c r="BR3" s="3915"/>
      <c r="BS3" s="3913"/>
      <c r="BT3" s="3914"/>
      <c r="BU3" s="3914"/>
      <c r="BV3" s="3914"/>
      <c r="BW3" s="3914"/>
      <c r="BX3" s="3914"/>
      <c r="BY3" s="3915"/>
      <c r="BZ3" s="3913"/>
      <c r="CA3" s="3914"/>
      <c r="CB3" s="3914"/>
      <c r="CC3" s="3914"/>
      <c r="CD3" s="3914"/>
      <c r="CE3" s="3914"/>
      <c r="CF3" s="3915"/>
      <c r="CG3" s="3913"/>
      <c r="CH3" s="3914"/>
      <c r="CI3" s="3914"/>
      <c r="CJ3" s="3914"/>
      <c r="CK3" s="3914"/>
      <c r="CL3" s="3914"/>
      <c r="CM3" s="3915"/>
      <c r="CN3" s="3913"/>
      <c r="CO3" s="3914"/>
      <c r="CP3" s="3914"/>
      <c r="CQ3" s="3914"/>
      <c r="CR3" s="3914"/>
      <c r="CS3" s="3914"/>
      <c r="CT3" s="3915"/>
      <c r="CU3" s="3913"/>
      <c r="CV3" s="3914"/>
      <c r="CW3" s="3914"/>
      <c r="CX3" s="3914"/>
      <c r="CY3" s="3914"/>
      <c r="CZ3" s="3914"/>
      <c r="DA3" s="3915"/>
      <c r="DB3" s="3913"/>
      <c r="DC3" s="3914"/>
      <c r="DD3" s="3914"/>
      <c r="DE3" s="3914"/>
      <c r="DF3" s="3914"/>
      <c r="DG3" s="3914"/>
      <c r="DH3" s="3915"/>
      <c r="DI3" s="2300"/>
      <c r="DJ3" s="1314" t="s">
        <v>401</v>
      </c>
      <c r="DL3" s="556"/>
      <c r="DM3" s="556" t="str">
        <f>IF(T3="","",T3)</f>
        <v>Территория действия тарифа</v>
      </c>
      <c r="DN3" s="556"/>
      <c r="DO3" s="556"/>
      <c r="DP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3913"/>
      <c r="AK4" s="3914"/>
      <c r="AL4" s="3914"/>
      <c r="AM4" s="3914"/>
      <c r="AN4" s="3914"/>
      <c r="AO4" s="3914"/>
      <c r="AP4" s="3915"/>
      <c r="AQ4" s="3913"/>
      <c r="AR4" s="3914"/>
      <c r="AS4" s="3914"/>
      <c r="AT4" s="3914"/>
      <c r="AU4" s="3914"/>
      <c r="AV4" s="3914"/>
      <c r="AW4" s="3915"/>
      <c r="AX4" s="3913"/>
      <c r="AY4" s="3914"/>
      <c r="AZ4" s="3914"/>
      <c r="BA4" s="3914"/>
      <c r="BB4" s="3914"/>
      <c r="BC4" s="3914"/>
      <c r="BD4" s="3915"/>
      <c r="BE4" s="3913"/>
      <c r="BF4" s="3914"/>
      <c r="BG4" s="3914"/>
      <c r="BH4" s="3914"/>
      <c r="BI4" s="3914"/>
      <c r="BJ4" s="3914"/>
      <c r="BK4" s="3915"/>
      <c r="BL4" s="3913"/>
      <c r="BM4" s="3914"/>
      <c r="BN4" s="3914"/>
      <c r="BO4" s="3914"/>
      <c r="BP4" s="3914"/>
      <c r="BQ4" s="3914"/>
      <c r="BR4" s="3915"/>
      <c r="BS4" s="3913"/>
      <c r="BT4" s="3914"/>
      <c r="BU4" s="3914"/>
      <c r="BV4" s="3914"/>
      <c r="BW4" s="3914"/>
      <c r="BX4" s="3914"/>
      <c r="BY4" s="3915"/>
      <c r="BZ4" s="3913"/>
      <c r="CA4" s="3914"/>
      <c r="CB4" s="3914"/>
      <c r="CC4" s="3914"/>
      <c r="CD4" s="3914"/>
      <c r="CE4" s="3914"/>
      <c r="CF4" s="3915"/>
      <c r="CG4" s="3913"/>
      <c r="CH4" s="3914"/>
      <c r="CI4" s="3914"/>
      <c r="CJ4" s="3914"/>
      <c r="CK4" s="3914"/>
      <c r="CL4" s="3914"/>
      <c r="CM4" s="3915"/>
      <c r="CN4" s="3913"/>
      <c r="CO4" s="3914"/>
      <c r="CP4" s="3914"/>
      <c r="CQ4" s="3914"/>
      <c r="CR4" s="3914"/>
      <c r="CS4" s="3914"/>
      <c r="CT4" s="3915"/>
      <c r="CU4" s="3913"/>
      <c r="CV4" s="3914"/>
      <c r="CW4" s="3914"/>
      <c r="CX4" s="3914"/>
      <c r="CY4" s="3914"/>
      <c r="CZ4" s="3914"/>
      <c r="DA4" s="3915"/>
      <c r="DB4" s="3913"/>
      <c r="DC4" s="3914"/>
      <c r="DD4" s="3914"/>
      <c r="DE4" s="3914"/>
      <c r="DF4" s="3914"/>
      <c r="DG4" s="3914"/>
      <c r="DH4" s="3915"/>
      <c r="DI4" s="2300"/>
      <c r="DJ4" s="1314" t="s">
        <v>517</v>
      </c>
      <c r="DL4" s="556"/>
      <c r="DM4" s="556" t="str">
        <f>IF(T4="","",T4)</f>
        <v>Наименование централизованной системы водоотведения</v>
      </c>
      <c r="DN4" s="556"/>
      <c r="DO4" s="556"/>
      <c r="DP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3918"/>
      <c r="AK5" s="3919"/>
      <c r="AL5" s="3919"/>
      <c r="AM5" s="3919"/>
      <c r="AN5" s="3919"/>
      <c r="AO5" s="3919"/>
      <c r="AP5" s="3920"/>
      <c r="AQ5" s="3918"/>
      <c r="AR5" s="3919"/>
      <c r="AS5" s="3919"/>
      <c r="AT5" s="3919"/>
      <c r="AU5" s="3919"/>
      <c r="AV5" s="3919"/>
      <c r="AW5" s="3920"/>
      <c r="AX5" s="3918"/>
      <c r="AY5" s="3919"/>
      <c r="AZ5" s="3919"/>
      <c r="BA5" s="3919"/>
      <c r="BB5" s="3919"/>
      <c r="BC5" s="3919"/>
      <c r="BD5" s="3920"/>
      <c r="BE5" s="3918"/>
      <c r="BF5" s="3919"/>
      <c r="BG5" s="3919"/>
      <c r="BH5" s="3919"/>
      <c r="BI5" s="3919"/>
      <c r="BJ5" s="3919"/>
      <c r="BK5" s="3920"/>
      <c r="BL5" s="3918"/>
      <c r="BM5" s="3919"/>
      <c r="BN5" s="3919"/>
      <c r="BO5" s="3919"/>
      <c r="BP5" s="3919"/>
      <c r="BQ5" s="3919"/>
      <c r="BR5" s="3920"/>
      <c r="BS5" s="3918"/>
      <c r="BT5" s="3919"/>
      <c r="BU5" s="3919"/>
      <c r="BV5" s="3919"/>
      <c r="BW5" s="3919"/>
      <c r="BX5" s="3919"/>
      <c r="BY5" s="3920"/>
      <c r="BZ5" s="3918"/>
      <c r="CA5" s="3919"/>
      <c r="CB5" s="3919"/>
      <c r="CC5" s="3919"/>
      <c r="CD5" s="3919"/>
      <c r="CE5" s="3919"/>
      <c r="CF5" s="3920"/>
      <c r="CG5" s="3918"/>
      <c r="CH5" s="3919"/>
      <c r="CI5" s="3919"/>
      <c r="CJ5" s="3919"/>
      <c r="CK5" s="3919"/>
      <c r="CL5" s="3919"/>
      <c r="CM5" s="3920"/>
      <c r="CN5" s="3918"/>
      <c r="CO5" s="3919"/>
      <c r="CP5" s="3919"/>
      <c r="CQ5" s="3919"/>
      <c r="CR5" s="3919"/>
      <c r="CS5" s="3919"/>
      <c r="CT5" s="3920"/>
      <c r="CU5" s="3918"/>
      <c r="CV5" s="3919"/>
      <c r="CW5" s="3919"/>
      <c r="CX5" s="3919"/>
      <c r="CY5" s="3919"/>
      <c r="CZ5" s="3919"/>
      <c r="DA5" s="3920"/>
      <c r="DB5" s="3918"/>
      <c r="DC5" s="3919"/>
      <c r="DD5" s="3919"/>
      <c r="DE5" s="3919"/>
      <c r="DF5" s="3919"/>
      <c r="DG5" s="3919"/>
      <c r="DH5" s="3920"/>
      <c r="DI5" s="2411"/>
      <c r="DJ5" s="1314" t="s">
        <v>484</v>
      </c>
      <c r="DL5" s="556"/>
      <c r="DM5" s="556" t="str">
        <f>IF(T5="","",T5)</f>
        <v>Наименование признака дифференциации</v>
      </c>
      <c r="DN5" s="556"/>
      <c r="DO5" s="556"/>
      <c r="DP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3921"/>
      <c r="AK6" s="3922"/>
      <c r="AL6" s="3922"/>
      <c r="AM6" s="3922"/>
      <c r="AN6" s="3922"/>
      <c r="AO6" s="3922"/>
      <c r="AP6" s="3923"/>
      <c r="AQ6" s="3921"/>
      <c r="AR6" s="3922"/>
      <c r="AS6" s="3922"/>
      <c r="AT6" s="3922"/>
      <c r="AU6" s="3922"/>
      <c r="AV6" s="3922"/>
      <c r="AW6" s="3923"/>
      <c r="AX6" s="3921"/>
      <c r="AY6" s="3922"/>
      <c r="AZ6" s="3922"/>
      <c r="BA6" s="3922"/>
      <c r="BB6" s="3922"/>
      <c r="BC6" s="3922"/>
      <c r="BD6" s="3923"/>
      <c r="BE6" s="3921"/>
      <c r="BF6" s="3922"/>
      <c r="BG6" s="3922"/>
      <c r="BH6" s="3922"/>
      <c r="BI6" s="3922"/>
      <c r="BJ6" s="3922"/>
      <c r="BK6" s="3923"/>
      <c r="BL6" s="3921"/>
      <c r="BM6" s="3922"/>
      <c r="BN6" s="3922"/>
      <c r="BO6" s="3922"/>
      <c r="BP6" s="3922"/>
      <c r="BQ6" s="3922"/>
      <c r="BR6" s="3923"/>
      <c r="BS6" s="3921"/>
      <c r="BT6" s="3922"/>
      <c r="BU6" s="3922"/>
      <c r="BV6" s="3922"/>
      <c r="BW6" s="3922"/>
      <c r="BX6" s="3922"/>
      <c r="BY6" s="3923"/>
      <c r="BZ6" s="3921"/>
      <c r="CA6" s="3922"/>
      <c r="CB6" s="3922"/>
      <c r="CC6" s="3922"/>
      <c r="CD6" s="3922"/>
      <c r="CE6" s="3922"/>
      <c r="CF6" s="3923"/>
      <c r="CG6" s="3921"/>
      <c r="CH6" s="3922"/>
      <c r="CI6" s="3922"/>
      <c r="CJ6" s="3922"/>
      <c r="CK6" s="3922"/>
      <c r="CL6" s="3922"/>
      <c r="CM6" s="3923"/>
      <c r="CN6" s="3921"/>
      <c r="CO6" s="3922"/>
      <c r="CP6" s="3922"/>
      <c r="CQ6" s="3922"/>
      <c r="CR6" s="3922"/>
      <c r="CS6" s="3922"/>
      <c r="CT6" s="3923"/>
      <c r="CU6" s="3921"/>
      <c r="CV6" s="3922"/>
      <c r="CW6" s="3922"/>
      <c r="CX6" s="3922"/>
      <c r="CY6" s="3922"/>
      <c r="CZ6" s="3922"/>
      <c r="DA6" s="3923"/>
      <c r="DB6" s="3921"/>
      <c r="DC6" s="3922"/>
      <c r="DD6" s="3922"/>
      <c r="DE6" s="3922"/>
      <c r="DF6" s="3922"/>
      <c r="DG6" s="3922"/>
      <c r="DH6" s="3923"/>
      <c r="DI6" s="2303"/>
      <c r="DJ6" s="1363" t="s">
        <v>485</v>
      </c>
      <c r="DL6" s="556"/>
      <c r="DM6" s="556" t="str">
        <f>IF(T6="","",T6)</f>
        <v>Группа потребителей</v>
      </c>
      <c r="DN6" s="556"/>
      <c r="DO6" s="556"/>
      <c r="DP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3924"/>
      <c r="AK7" s="3924"/>
      <c r="AL7" s="3925"/>
      <c r="AM7" s="3926"/>
      <c r="AN7" s="3927" t="s">
        <v>67</v>
      </c>
      <c r="AO7" s="3926"/>
      <c r="AP7" s="3927" t="s">
        <v>67</v>
      </c>
      <c r="AQ7" s="3924"/>
      <c r="AR7" s="3924"/>
      <c r="AS7" s="3925"/>
      <c r="AT7" s="3926"/>
      <c r="AU7" s="3927" t="s">
        <v>67</v>
      </c>
      <c r="AV7" s="3926"/>
      <c r="AW7" s="3927" t="s">
        <v>67</v>
      </c>
      <c r="AX7" s="3924"/>
      <c r="AY7" s="3924"/>
      <c r="AZ7" s="3925"/>
      <c r="BA7" s="3926"/>
      <c r="BB7" s="3927" t="s">
        <v>67</v>
      </c>
      <c r="BC7" s="3926"/>
      <c r="BD7" s="3927" t="s">
        <v>67</v>
      </c>
      <c r="BE7" s="3924"/>
      <c r="BF7" s="3924"/>
      <c r="BG7" s="3925"/>
      <c r="BH7" s="3926"/>
      <c r="BI7" s="3927" t="s">
        <v>67</v>
      </c>
      <c r="BJ7" s="3926"/>
      <c r="BK7" s="3927" t="s">
        <v>67</v>
      </c>
      <c r="BL7" s="3924"/>
      <c r="BM7" s="3924"/>
      <c r="BN7" s="3925"/>
      <c r="BO7" s="3926"/>
      <c r="BP7" s="3927" t="s">
        <v>67</v>
      </c>
      <c r="BQ7" s="3926"/>
      <c r="BR7" s="3927" t="s">
        <v>67</v>
      </c>
      <c r="BS7" s="3924"/>
      <c r="BT7" s="3924"/>
      <c r="BU7" s="3925"/>
      <c r="BV7" s="3926"/>
      <c r="BW7" s="3927" t="s">
        <v>67</v>
      </c>
      <c r="BX7" s="3926"/>
      <c r="BY7" s="3927" t="s">
        <v>67</v>
      </c>
      <c r="BZ7" s="3924"/>
      <c r="CA7" s="3924"/>
      <c r="CB7" s="3925"/>
      <c r="CC7" s="3926"/>
      <c r="CD7" s="3927" t="s">
        <v>67</v>
      </c>
      <c r="CE7" s="3926"/>
      <c r="CF7" s="3927" t="s">
        <v>67</v>
      </c>
      <c r="CG7" s="3924"/>
      <c r="CH7" s="3924"/>
      <c r="CI7" s="3925"/>
      <c r="CJ7" s="3926"/>
      <c r="CK7" s="3927" t="s">
        <v>67</v>
      </c>
      <c r="CL7" s="3926"/>
      <c r="CM7" s="3927" t="s">
        <v>67</v>
      </c>
      <c r="CN7" s="3924"/>
      <c r="CO7" s="3924"/>
      <c r="CP7" s="3925"/>
      <c r="CQ7" s="3926"/>
      <c r="CR7" s="3927" t="s">
        <v>67</v>
      </c>
      <c r="CS7" s="3926"/>
      <c r="CT7" s="3927" t="s">
        <v>67</v>
      </c>
      <c r="CU7" s="3924"/>
      <c r="CV7" s="3924"/>
      <c r="CW7" s="3925"/>
      <c r="CX7" s="3926"/>
      <c r="CY7" s="3927" t="s">
        <v>67</v>
      </c>
      <c r="CZ7" s="3926"/>
      <c r="DA7" s="3927" t="s">
        <v>67</v>
      </c>
      <c r="DB7" s="3924"/>
      <c r="DC7" s="3924"/>
      <c r="DD7" s="3925"/>
      <c r="DE7" s="3926"/>
      <c r="DF7" s="3927" t="s">
        <v>67</v>
      </c>
      <c r="DG7" s="3926"/>
      <c r="DH7" s="3927" t="s">
        <v>67</v>
      </c>
      <c r="DI7" s="1494"/>
      <c r="DJ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K7" s="567">
        <f>STRCHECKDATE(V8:DI8)</f>
      </c>
      <c r="DL7" s="556"/>
      <c r="DM7" s="556" t="str">
        <f>IF(T7="","",T7)</f>
        <v/>
      </c>
      <c r="DN7" s="556"/>
      <c r="DO7" s="556"/>
      <c r="DP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3929"/>
      <c r="AK8" s="3929"/>
      <c r="AL8" s="3930" t="str">
        <f>AM7&amp;"-"&amp;AO7</f>
        <v>-</v>
      </c>
      <c r="AM8" s="3931"/>
      <c r="AN8" s="3927"/>
      <c r="AO8" s="3931"/>
      <c r="AP8" s="3927"/>
      <c r="AQ8" s="3929"/>
      <c r="AR8" s="3929"/>
      <c r="AS8" s="3930" t="str">
        <f>AT7&amp;"-"&amp;AV7</f>
        <v>-</v>
      </c>
      <c r="AT8" s="3931"/>
      <c r="AU8" s="3927"/>
      <c r="AV8" s="3931"/>
      <c r="AW8" s="3927"/>
      <c r="AX8" s="3929"/>
      <c r="AY8" s="3929"/>
      <c r="AZ8" s="3930" t="str">
        <f>BA7&amp;"-"&amp;BC7</f>
        <v>-</v>
      </c>
      <c r="BA8" s="3931"/>
      <c r="BB8" s="3927"/>
      <c r="BC8" s="3931"/>
      <c r="BD8" s="3927"/>
      <c r="BE8" s="3929"/>
      <c r="BF8" s="3929"/>
      <c r="BG8" s="3930" t="str">
        <f>BH7&amp;"-"&amp;BJ7</f>
        <v>-</v>
      </c>
      <c r="BH8" s="3931"/>
      <c r="BI8" s="3927"/>
      <c r="BJ8" s="3931"/>
      <c r="BK8" s="3927"/>
      <c r="BL8" s="3929"/>
      <c r="BM8" s="3929"/>
      <c r="BN8" s="3930" t="str">
        <f>BO7&amp;"-"&amp;BQ7</f>
        <v>-</v>
      </c>
      <c r="BO8" s="3931"/>
      <c r="BP8" s="3927"/>
      <c r="BQ8" s="3931"/>
      <c r="BR8" s="3927"/>
      <c r="BS8" s="3929"/>
      <c r="BT8" s="3929"/>
      <c r="BU8" s="3930" t="str">
        <f>BV7&amp;"-"&amp;BX7</f>
        <v>-</v>
      </c>
      <c r="BV8" s="3931"/>
      <c r="BW8" s="3927"/>
      <c r="BX8" s="3931"/>
      <c r="BY8" s="3927"/>
      <c r="BZ8" s="3929"/>
      <c r="CA8" s="3929"/>
      <c r="CB8" s="3930" t="str">
        <f>CC7&amp;"-"&amp;CE7</f>
        <v>-</v>
      </c>
      <c r="CC8" s="3931"/>
      <c r="CD8" s="3927"/>
      <c r="CE8" s="3931"/>
      <c r="CF8" s="3927"/>
      <c r="CG8" s="3929"/>
      <c r="CH8" s="3929"/>
      <c r="CI8" s="3930" t="str">
        <f>CJ7&amp;"-"&amp;CL7</f>
        <v>-</v>
      </c>
      <c r="CJ8" s="3931"/>
      <c r="CK8" s="3927"/>
      <c r="CL8" s="3931"/>
      <c r="CM8" s="3927"/>
      <c r="CN8" s="3929"/>
      <c r="CO8" s="3929"/>
      <c r="CP8" s="3930" t="str">
        <f>CQ7&amp;"-"&amp;CS7</f>
        <v>-</v>
      </c>
      <c r="CQ8" s="3931"/>
      <c r="CR8" s="3927"/>
      <c r="CS8" s="3931"/>
      <c r="CT8" s="3927"/>
      <c r="CU8" s="3929"/>
      <c r="CV8" s="3929"/>
      <c r="CW8" s="3930" t="str">
        <f>CX7&amp;"-"&amp;CZ7</f>
        <v>-</v>
      </c>
      <c r="CX8" s="3931"/>
      <c r="CY8" s="3927"/>
      <c r="CZ8" s="3931"/>
      <c r="DA8" s="3927"/>
      <c r="DB8" s="3929"/>
      <c r="DC8" s="3929"/>
      <c r="DD8" s="3930" t="str">
        <f>DE7&amp;"-"&amp;DG7</f>
        <v>-</v>
      </c>
      <c r="DE8" s="3931"/>
      <c r="DF8" s="3927"/>
      <c r="DG8" s="3931"/>
      <c r="DH8" s="3927"/>
      <c r="DI8" s="1495"/>
      <c r="DJ8" s="2405"/>
      <c r="DL8" s="556"/>
      <c r="DM8" s="556" t="str">
        <f>IF(T8="","",T8)</f>
        <v/>
      </c>
      <c r="DN8" s="556"/>
      <c r="DO8" s="556"/>
      <c r="DP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3932"/>
      <c r="AK9" s="3933"/>
      <c r="AL9" s="3934"/>
      <c r="AM9" s="3935"/>
      <c r="AN9" s="3936"/>
      <c r="AO9" s="3937"/>
      <c r="AP9" s="3938"/>
      <c r="AQ9" s="3939"/>
      <c r="AR9" s="3940"/>
      <c r="AS9" s="3941"/>
      <c r="AT9" s="3942"/>
      <c r="AU9" s="3943"/>
      <c r="AV9" s="3944"/>
      <c r="AW9" s="3945"/>
      <c r="AX9" s="3946"/>
      <c r="AY9" s="3947"/>
      <c r="AZ9" s="3948"/>
      <c r="BA9" s="3949"/>
      <c r="BB9" s="3950"/>
      <c r="BC9" s="3951"/>
      <c r="BD9" s="3952"/>
      <c r="BE9" s="3953"/>
      <c r="BF9" s="3954"/>
      <c r="BG9" s="3955"/>
      <c r="BH9" s="3956"/>
      <c r="BI9" s="3957"/>
      <c r="BJ9" s="3958"/>
      <c r="BK9" s="3959"/>
      <c r="BL9" s="3960"/>
      <c r="BM9" s="3961"/>
      <c r="BN9" s="3962"/>
      <c r="BO9" s="3963"/>
      <c r="BP9" s="3964"/>
      <c r="BQ9" s="3965"/>
      <c r="BR9" s="3966"/>
      <c r="BS9" s="3967"/>
      <c r="BT9" s="3968"/>
      <c r="BU9" s="3969"/>
      <c r="BV9" s="3970"/>
      <c r="BW9" s="3971"/>
      <c r="BX9" s="3972"/>
      <c r="BY9" s="3973"/>
      <c r="BZ9" s="3974"/>
      <c r="CA9" s="3975"/>
      <c r="CB9" s="3976"/>
      <c r="CC9" s="3977"/>
      <c r="CD9" s="3978"/>
      <c r="CE9" s="3979"/>
      <c r="CF9" s="3980"/>
      <c r="CG9" s="3981"/>
      <c r="CH9" s="3982"/>
      <c r="CI9" s="3983"/>
      <c r="CJ9" s="3984"/>
      <c r="CK9" s="3985"/>
      <c r="CL9" s="3986"/>
      <c r="CM9" s="3987"/>
      <c r="CN9" s="3988"/>
      <c r="CO9" s="3989"/>
      <c r="CP9" s="3990"/>
      <c r="CQ9" s="3991"/>
      <c r="CR9" s="3992"/>
      <c r="CS9" s="3993"/>
      <c r="CT9" s="3994"/>
      <c r="CU9" s="3995"/>
      <c r="CV9" s="3996"/>
      <c r="CW9" s="3997"/>
      <c r="CX9" s="3998"/>
      <c r="CY9" s="3999"/>
      <c r="CZ9" s="4000"/>
      <c r="DA9" s="4001"/>
      <c r="DB9" s="4002"/>
      <c r="DC9" s="4003"/>
      <c r="DD9" s="4004"/>
      <c r="DE9" s="4005"/>
      <c r="DF9" s="4006"/>
      <c r="DG9" s="4007"/>
      <c r="DH9" s="4008"/>
      <c r="DI9" s="423"/>
      <c r="DJ9" s="1314" t="s">
        <v>487</v>
      </c>
      <c r="DL9" s="556"/>
      <c r="DM9" s="556" t="str">
        <f>IF(T9="","",T9)</f>
        <v>Добавить значение признака дифференциации</v>
      </c>
      <c r="DN9" s="556"/>
      <c r="DO9" s="556"/>
      <c r="DP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009"/>
      <c r="AK10" s="4010"/>
      <c r="AL10" s="4011"/>
      <c r="AM10" s="4012"/>
      <c r="AN10" s="4013"/>
      <c r="AO10" s="4014"/>
      <c r="AP10" s="4015"/>
      <c r="AQ10" s="4016"/>
      <c r="AR10" s="4017"/>
      <c r="AS10" s="4018"/>
      <c r="AT10" s="4019"/>
      <c r="AU10" s="4020"/>
      <c r="AV10" s="4021"/>
      <c r="AW10" s="4022"/>
      <c r="AX10" s="4023"/>
      <c r="AY10" s="4024"/>
      <c r="AZ10" s="4025"/>
      <c r="BA10" s="4026"/>
      <c r="BB10" s="4027"/>
      <c r="BC10" s="4028"/>
      <c r="BD10" s="4029"/>
      <c r="BE10" s="4030"/>
      <c r="BF10" s="4031"/>
      <c r="BG10" s="4032"/>
      <c r="BH10" s="4033"/>
      <c r="BI10" s="4034"/>
      <c r="BJ10" s="4035"/>
      <c r="BK10" s="4036"/>
      <c r="BL10" s="4037"/>
      <c r="BM10" s="4038"/>
      <c r="BN10" s="4039"/>
      <c r="BO10" s="4040"/>
      <c r="BP10" s="4041"/>
      <c r="BQ10" s="4042"/>
      <c r="BR10" s="4043"/>
      <c r="BS10" s="4044"/>
      <c r="BT10" s="4045"/>
      <c r="BU10" s="4046"/>
      <c r="BV10" s="4047"/>
      <c r="BW10" s="4048"/>
      <c r="BX10" s="4049"/>
      <c r="BY10" s="4050"/>
      <c r="BZ10" s="4051"/>
      <c r="CA10" s="4052"/>
      <c r="CB10" s="4053"/>
      <c r="CC10" s="4054"/>
      <c r="CD10" s="4055"/>
      <c r="CE10" s="4056"/>
      <c r="CF10" s="4057"/>
      <c r="CG10" s="4058"/>
      <c r="CH10" s="4059"/>
      <c r="CI10" s="4060"/>
      <c r="CJ10" s="4061"/>
      <c r="CK10" s="4062"/>
      <c r="CL10" s="4063"/>
      <c r="CM10" s="4064"/>
      <c r="CN10" s="4065"/>
      <c r="CO10" s="4066"/>
      <c r="CP10" s="4067"/>
      <c r="CQ10" s="4068"/>
      <c r="CR10" s="4069"/>
      <c r="CS10" s="4070"/>
      <c r="CT10" s="4071"/>
      <c r="CU10" s="4072"/>
      <c r="CV10" s="4073"/>
      <c r="CW10" s="4074"/>
      <c r="CX10" s="4075"/>
      <c r="CY10" s="4076"/>
      <c r="CZ10" s="4077"/>
      <c r="DA10" s="4078"/>
      <c r="DB10" s="4079"/>
      <c r="DC10" s="4080"/>
      <c r="DD10" s="4081"/>
      <c r="DE10" s="4082"/>
      <c r="DF10" s="4083"/>
      <c r="DG10" s="4084"/>
      <c r="DH10" s="4085"/>
      <c r="DI10" s="423"/>
      <c r="DJ10" s="1496"/>
      <c r="DL10" s="556"/>
      <c r="DM10" s="556" t="str">
        <f>IF(T10="","",T10)</f>
        <v>Добавить группу потребителей</v>
      </c>
      <c r="DN10" s="556"/>
      <c r="DO10" s="556"/>
      <c r="DP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086"/>
      <c r="AK11" s="4087"/>
      <c r="AL11" s="4088"/>
      <c r="AM11" s="4089"/>
      <c r="AN11" s="4090"/>
      <c r="AO11" s="4091"/>
      <c r="AP11" s="4092"/>
      <c r="AQ11" s="4093"/>
      <c r="AR11" s="4094"/>
      <c r="AS11" s="4095"/>
      <c r="AT11" s="4096"/>
      <c r="AU11" s="4097"/>
      <c r="AV11" s="4098"/>
      <c r="AW11" s="4099"/>
      <c r="AX11" s="4100"/>
      <c r="AY11" s="4101"/>
      <c r="AZ11" s="4102"/>
      <c r="BA11" s="4103"/>
      <c r="BB11" s="4104"/>
      <c r="BC11" s="4105"/>
      <c r="BD11" s="4106"/>
      <c r="BE11" s="4107"/>
      <c r="BF11" s="4108"/>
      <c r="BG11" s="4109"/>
      <c r="BH11" s="4110"/>
      <c r="BI11" s="4111"/>
      <c r="BJ11" s="4112"/>
      <c r="BK11" s="4113"/>
      <c r="BL11" s="4114"/>
      <c r="BM11" s="4115"/>
      <c r="BN11" s="4116"/>
      <c r="BO11" s="4117"/>
      <c r="BP11" s="4118"/>
      <c r="BQ11" s="4119"/>
      <c r="BR11" s="4120"/>
      <c r="BS11" s="4121"/>
      <c r="BT11" s="4122"/>
      <c r="BU11" s="4123"/>
      <c r="BV11" s="4124"/>
      <c r="BW11" s="4125"/>
      <c r="BX11" s="4126"/>
      <c r="BY11" s="4127"/>
      <c r="BZ11" s="4128"/>
      <c r="CA11" s="4129"/>
      <c r="CB11" s="4130"/>
      <c r="CC11" s="4131"/>
      <c r="CD11" s="4132"/>
      <c r="CE11" s="4133"/>
      <c r="CF11" s="4134"/>
      <c r="CG11" s="4135"/>
      <c r="CH11" s="4136"/>
      <c r="CI11" s="4137"/>
      <c r="CJ11" s="4138"/>
      <c r="CK11" s="4139"/>
      <c r="CL11" s="4140"/>
      <c r="CM11" s="4141"/>
      <c r="CN11" s="4142"/>
      <c r="CO11" s="4143"/>
      <c r="CP11" s="4144"/>
      <c r="CQ11" s="4145"/>
      <c r="CR11" s="4146"/>
      <c r="CS11" s="4147"/>
      <c r="CT11" s="4148"/>
      <c r="CU11" s="4149"/>
      <c r="CV11" s="4150"/>
      <c r="CW11" s="4151"/>
      <c r="CX11" s="4152"/>
      <c r="CY11" s="4153"/>
      <c r="CZ11" s="4154"/>
      <c r="DA11" s="4155"/>
      <c r="DB11" s="4156"/>
      <c r="DC11" s="4157"/>
      <c r="DD11" s="4158"/>
      <c r="DE11" s="4159"/>
      <c r="DF11" s="4160"/>
      <c r="DG11" s="4161"/>
      <c r="DH11" s="4162"/>
      <c r="DI11" s="423"/>
      <c r="DJ11" s="359"/>
      <c r="DL11" s="556"/>
      <c r="DM11" s="556" t="str">
        <f>IF(T11="","",T11)</f>
        <v>Добавить наименование признака дифференциации</v>
      </c>
      <c r="DN11" s="556"/>
      <c r="DO11" s="556"/>
      <c r="DP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269</v>
      </c>
      <c r="U12" s="1380"/>
      <c r="V12" s="1380"/>
      <c r="W12" s="1380"/>
      <c r="X12" s="1380"/>
      <c r="Y12" s="1380"/>
      <c r="Z12" s="1380"/>
      <c r="AA12" s="1380"/>
      <c r="AB12" s="1380"/>
      <c r="AC12" s="1380"/>
      <c r="AD12" s="1380"/>
      <c r="AE12" s="1380"/>
      <c r="AF12" s="1380"/>
      <c r="AG12" s="1380"/>
      <c r="AH12" s="1380"/>
      <c r="AI12" s="1380"/>
      <c r="AJ12" s="4164"/>
      <c r="AK12" s="4164"/>
      <c r="AL12" s="4164"/>
      <c r="AM12" s="4164"/>
      <c r="AN12" s="4164"/>
      <c r="AO12" s="4164"/>
      <c r="AP12" s="4164"/>
      <c r="AQ12" s="4164"/>
      <c r="AR12" s="4164"/>
      <c r="AS12" s="4164"/>
      <c r="AT12" s="4164"/>
      <c r="AU12" s="4164"/>
      <c r="AV12" s="4164"/>
      <c r="AW12" s="4164"/>
      <c r="AX12" s="4164"/>
      <c r="AY12" s="4164"/>
      <c r="AZ12" s="4164"/>
      <c r="BA12" s="4164"/>
      <c r="BB12" s="4164"/>
      <c r="BC12" s="4164"/>
      <c r="BD12" s="4164"/>
      <c r="BE12" s="4164"/>
      <c r="BF12" s="4164"/>
      <c r="BG12" s="4164"/>
      <c r="BH12" s="4164"/>
      <c r="BI12" s="4164"/>
      <c r="BJ12" s="4164"/>
      <c r="BK12" s="4164"/>
      <c r="BL12" s="4164"/>
      <c r="BM12" s="4164"/>
      <c r="BN12" s="4164"/>
      <c r="BO12" s="4164"/>
      <c r="BP12" s="4164"/>
      <c r="BQ12" s="4164"/>
      <c r="BR12" s="4164"/>
      <c r="BS12" s="4164"/>
      <c r="BT12" s="4164"/>
      <c r="BU12" s="4164"/>
      <c r="BV12" s="4164"/>
      <c r="BW12" s="4164"/>
      <c r="BX12" s="4164"/>
      <c r="BY12" s="4164"/>
      <c r="BZ12" s="4164"/>
      <c r="CA12" s="4164"/>
      <c r="CB12" s="4164"/>
      <c r="CC12" s="4164"/>
      <c r="CD12" s="4164"/>
      <c r="CE12" s="4164"/>
      <c r="CF12" s="4164"/>
      <c r="CG12" s="4164"/>
      <c r="CH12" s="4164"/>
      <c r="CI12" s="4164"/>
      <c r="CJ12" s="4164"/>
      <c r="CK12" s="4164"/>
      <c r="CL12" s="4164"/>
      <c r="CM12" s="4164"/>
      <c r="CN12" s="4164"/>
      <c r="CO12" s="4164"/>
      <c r="CP12" s="4164"/>
      <c r="CQ12" s="4164"/>
      <c r="CR12" s="4164"/>
      <c r="CS12" s="4164"/>
      <c r="CT12" s="4164"/>
      <c r="CU12" s="4164"/>
      <c r="CV12" s="4164"/>
      <c r="CW12" s="4164"/>
      <c r="CX12" s="4164"/>
      <c r="CY12" s="4164"/>
      <c r="CZ12" s="4164"/>
      <c r="DA12" s="4164"/>
      <c r="DB12" s="4164"/>
      <c r="DC12" s="4164"/>
      <c r="DD12" s="4164"/>
      <c r="DE12" s="4164"/>
      <c r="DF12" s="4164"/>
      <c r="DG12" s="4164"/>
      <c r="DH12" s="4164"/>
      <c r="DI12" s="1380"/>
      <c r="DJ12" s="1380"/>
      <c r="DL12" s="845"/>
      <c r="DM12" s="845" t="str">
        <f>IF(T12="","",T12)</f>
        <v>Добавить централизованную систему для дифференциации</v>
      </c>
      <c r="DN12" s="845"/>
      <c r="DO12" s="845"/>
      <c r="DP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270</v>
      </c>
      <c r="U13" s="1380"/>
      <c r="V13" s="1380"/>
      <c r="W13" s="1380"/>
      <c r="X13" s="1380"/>
      <c r="Y13" s="1380"/>
      <c r="Z13" s="1380"/>
      <c r="AA13" s="1380"/>
      <c r="AB13" s="1380"/>
      <c r="AC13" s="1380"/>
      <c r="AD13" s="1380"/>
      <c r="AE13" s="1380"/>
      <c r="AF13" s="1380"/>
      <c r="AG13" s="1380"/>
      <c r="AH13" s="1380"/>
      <c r="AI13" s="1380"/>
      <c r="AJ13" s="4164"/>
      <c r="AK13" s="4164"/>
      <c r="AL13" s="4164"/>
      <c r="AM13" s="4164"/>
      <c r="AN13" s="4164"/>
      <c r="AO13" s="4164"/>
      <c r="AP13" s="4164"/>
      <c r="AQ13" s="4164"/>
      <c r="AR13" s="4164"/>
      <c r="AS13" s="4164"/>
      <c r="AT13" s="4164"/>
      <c r="AU13" s="4164"/>
      <c r="AV13" s="4164"/>
      <c r="AW13" s="4164"/>
      <c r="AX13" s="4164"/>
      <c r="AY13" s="4164"/>
      <c r="AZ13" s="4164"/>
      <c r="BA13" s="4164"/>
      <c r="BB13" s="4164"/>
      <c r="BC13" s="4164"/>
      <c r="BD13" s="4164"/>
      <c r="BE13" s="4164"/>
      <c r="BF13" s="4164"/>
      <c r="BG13" s="4164"/>
      <c r="BH13" s="4164"/>
      <c r="BI13" s="4164"/>
      <c r="BJ13" s="4164"/>
      <c r="BK13" s="4164"/>
      <c r="BL13" s="4164"/>
      <c r="BM13" s="4164"/>
      <c r="BN13" s="4164"/>
      <c r="BO13" s="4164"/>
      <c r="BP13" s="4164"/>
      <c r="BQ13" s="4164"/>
      <c r="BR13" s="4164"/>
      <c r="BS13" s="4164"/>
      <c r="BT13" s="4164"/>
      <c r="BU13" s="4164"/>
      <c r="BV13" s="4164"/>
      <c r="BW13" s="4164"/>
      <c r="BX13" s="4164"/>
      <c r="BY13" s="4164"/>
      <c r="BZ13" s="4164"/>
      <c r="CA13" s="4164"/>
      <c r="CB13" s="4164"/>
      <c r="CC13" s="4164"/>
      <c r="CD13" s="4164"/>
      <c r="CE13" s="4164"/>
      <c r="CF13" s="4164"/>
      <c r="CG13" s="4164"/>
      <c r="CH13" s="4164"/>
      <c r="CI13" s="4164"/>
      <c r="CJ13" s="4164"/>
      <c r="CK13" s="4164"/>
      <c r="CL13" s="4164"/>
      <c r="CM13" s="4164"/>
      <c r="CN13" s="4164"/>
      <c r="CO13" s="4164"/>
      <c r="CP13" s="4164"/>
      <c r="CQ13" s="4164"/>
      <c r="CR13" s="4164"/>
      <c r="CS13" s="4164"/>
      <c r="CT13" s="4164"/>
      <c r="CU13" s="4164"/>
      <c r="CV13" s="4164"/>
      <c r="CW13" s="4164"/>
      <c r="CX13" s="4164"/>
      <c r="CY13" s="4164"/>
      <c r="CZ13" s="4164"/>
      <c r="DA13" s="4164"/>
      <c r="DB13" s="4164"/>
      <c r="DC13" s="4164"/>
      <c r="DD13" s="4164"/>
      <c r="DE13" s="4164"/>
      <c r="DF13" s="4164"/>
      <c r="DG13" s="4164"/>
      <c r="DH13" s="4164"/>
      <c r="DI13" s="1380"/>
      <c r="DJ13" s="1380"/>
      <c r="DL13" s="556"/>
      <c r="DM13" s="556" t="str">
        <f>IF(T13="","",T13)</f>
        <v>Добавить территорию для дифференциации</v>
      </c>
      <c r="DN13" s="556"/>
      <c r="DO13" s="556"/>
      <c r="DP13" s="567">
        <v>0</v>
      </c>
    </row>
    <row customHeight="1" ht="14.25" hidden="1">
      <c r="AB14" s="383"/>
      <c r="AI14" s="383"/>
      <c r="AJ14" s="3911"/>
      <c r="AK14" s="3911"/>
      <c r="AL14" s="3911"/>
      <c r="AM14" s="3911"/>
      <c r="AN14" s="3911"/>
      <c r="AO14" s="3911"/>
      <c r="AP14" s="3911"/>
      <c r="AQ14" s="3911"/>
      <c r="AR14" s="3911"/>
      <c r="AS14" s="3911"/>
      <c r="AT14" s="3911"/>
      <c r="AU14" s="3911"/>
      <c r="AV14" s="3911"/>
      <c r="AW14" s="3911"/>
      <c r="AX14" s="3911"/>
      <c r="AY14" s="3911"/>
      <c r="AZ14" s="3911"/>
      <c r="BA14" s="3911"/>
      <c r="BB14" s="3911"/>
      <c r="BC14" s="3911"/>
      <c r="BD14" s="3911"/>
      <c r="BE14" s="3911"/>
      <c r="BF14" s="3911"/>
      <c r="BG14" s="3911"/>
      <c r="BH14" s="3911"/>
      <c r="BI14" s="3911"/>
      <c r="BJ14" s="3911"/>
      <c r="BK14" s="3911"/>
      <c r="BL14" s="3911"/>
      <c r="BM14" s="3911"/>
      <c r="BN14" s="3911"/>
      <c r="BO14" s="3911"/>
      <c r="BP14" s="3911"/>
      <c r="BQ14" s="3911"/>
      <c r="BR14" s="3911"/>
      <c r="BS14" s="3911"/>
      <c r="BT14" s="3911"/>
      <c r="BU14" s="3911"/>
      <c r="BV14" s="3911"/>
      <c r="BW14" s="3911"/>
      <c r="BX14" s="3911"/>
      <c r="BY14" s="3911"/>
      <c r="BZ14" s="3911"/>
      <c r="CA14" s="3911"/>
      <c r="CB14" s="3911"/>
      <c r="CC14" s="3911"/>
      <c r="CD14" s="3911"/>
      <c r="CE14" s="3911"/>
      <c r="CF14" s="3911"/>
      <c r="CG14" s="3911"/>
      <c r="CH14" s="3911"/>
      <c r="CI14" s="3911"/>
      <c r="CJ14" s="3911"/>
      <c r="CK14" s="3911"/>
      <c r="CL14" s="3911"/>
      <c r="CM14" s="3911"/>
      <c r="CN14" s="3911"/>
      <c r="CO14" s="3911"/>
      <c r="CP14" s="3911"/>
      <c r="CQ14" s="3911"/>
      <c r="CR14" s="3911"/>
      <c r="CS14" s="3911"/>
      <c r="CT14" s="3911"/>
      <c r="CU14" s="3911"/>
      <c r="CV14" s="3911"/>
      <c r="CW14" s="3911"/>
      <c r="CX14" s="3911"/>
      <c r="CY14" s="3911"/>
      <c r="CZ14" s="3911"/>
      <c r="DA14" s="3911"/>
      <c r="DB14" s="3911"/>
      <c r="DC14" s="3911"/>
      <c r="DD14" s="3911"/>
      <c r="DE14" s="3911"/>
      <c r="DF14" s="3911"/>
      <c r="DG14" s="3911"/>
      <c r="DH14" s="3911"/>
      <c r="DP14" s="1211">
        <v>0</v>
      </c>
    </row>
    <row customHeight="1" ht="14.25" hidden="1">
      <c r="AC15" s="1416"/>
      <c r="AD15" s="1416"/>
      <c r="AE15" s="1417"/>
      <c r="AF15" s="2323"/>
      <c r="AG15" s="2324" t="s">
        <v>67</v>
      </c>
      <c r="AH15" s="2323"/>
      <c r="AI15" s="2324" t="s">
        <v>67</v>
      </c>
      <c r="AJ15" s="3911"/>
      <c r="AK15" s="3911"/>
      <c r="AL15" s="3911"/>
      <c r="AM15" s="3911"/>
      <c r="AN15" s="3911"/>
      <c r="AO15" s="3911"/>
      <c r="AP15" s="3911"/>
      <c r="AQ15" s="3911"/>
      <c r="AR15" s="3911"/>
      <c r="AS15" s="3911"/>
      <c r="AT15" s="3911"/>
      <c r="AU15" s="3911"/>
      <c r="AV15" s="3911"/>
      <c r="AW15" s="3911"/>
      <c r="AX15" s="3911"/>
      <c r="AY15" s="3911"/>
      <c r="AZ15" s="3911"/>
      <c r="BA15" s="3911"/>
      <c r="BB15" s="3911"/>
      <c r="BC15" s="3911"/>
      <c r="BD15" s="3911"/>
      <c r="BE15" s="3911"/>
      <c r="BF15" s="3911"/>
      <c r="BG15" s="3911"/>
      <c r="BH15" s="3911"/>
      <c r="BI15" s="3911"/>
      <c r="BJ15" s="3911"/>
      <c r="BK15" s="3911"/>
      <c r="BL15" s="3911"/>
      <c r="BM15" s="3911"/>
      <c r="BN15" s="3911"/>
      <c r="BO15" s="3911"/>
      <c r="BP15" s="3911"/>
      <c r="BQ15" s="3911"/>
      <c r="BR15" s="3911"/>
      <c r="BS15" s="3911"/>
      <c r="BT15" s="3911"/>
      <c r="BU15" s="3911"/>
      <c r="BV15" s="3911"/>
      <c r="BW15" s="3911"/>
      <c r="BX15" s="3911"/>
      <c r="BY15" s="3911"/>
      <c r="BZ15" s="3911"/>
      <c r="CA15" s="3911"/>
      <c r="CB15" s="3911"/>
      <c r="CC15" s="3911"/>
      <c r="CD15" s="3911"/>
      <c r="CE15" s="3911"/>
      <c r="CF15" s="3911"/>
      <c r="CG15" s="3911"/>
      <c r="CH15" s="3911"/>
      <c r="CI15" s="3911"/>
      <c r="CJ15" s="3911"/>
      <c r="CK15" s="3911"/>
      <c r="CL15" s="3911"/>
      <c r="CM15" s="3911"/>
      <c r="CN15" s="3911"/>
      <c r="CO15" s="3911"/>
      <c r="CP15" s="3911"/>
      <c r="CQ15" s="3911"/>
      <c r="CR15" s="3911"/>
      <c r="CS15" s="3911"/>
      <c r="CT15" s="3911"/>
      <c r="CU15" s="3911"/>
      <c r="CV15" s="3911"/>
      <c r="CW15" s="3911"/>
      <c r="CX15" s="3911"/>
      <c r="CY15" s="3911"/>
      <c r="CZ15" s="3911"/>
      <c r="DA15" s="3911"/>
      <c r="DB15" s="3911"/>
      <c r="DC15" s="3911"/>
      <c r="DD15" s="3911"/>
      <c r="DE15" s="3911"/>
      <c r="DF15" s="3911"/>
      <c r="DG15" s="3911"/>
      <c r="DH15" s="3911"/>
      <c r="DP15" s="1211">
        <v>0</v>
      </c>
    </row>
    <row customHeight="1" ht="14.25" hidden="1">
      <c r="AC16" s="1416"/>
      <c r="AD16" s="1416"/>
      <c r="AE16" s="384" t="str">
        <f>AF15&amp;"-"&amp;AH15</f>
        <v>-</v>
      </c>
      <c r="AF16" s="2324"/>
      <c r="AG16" s="2324"/>
      <c r="AH16" s="2324"/>
      <c r="AI16" s="2324"/>
      <c r="AJ16" s="3911"/>
      <c r="AK16" s="3911"/>
      <c r="AL16" s="3911"/>
      <c r="AM16" s="3911"/>
      <c r="AN16" s="3911"/>
      <c r="AO16" s="3911"/>
      <c r="AP16" s="3911"/>
      <c r="AQ16" s="3911"/>
      <c r="AR16" s="3911"/>
      <c r="AS16" s="3911"/>
      <c r="AT16" s="3911"/>
      <c r="AU16" s="3911"/>
      <c r="AV16" s="3911"/>
      <c r="AW16" s="3911"/>
      <c r="AX16" s="3911"/>
      <c r="AY16" s="3911"/>
      <c r="AZ16" s="3911"/>
      <c r="BA16" s="3911"/>
      <c r="BB16" s="3911"/>
      <c r="BC16" s="3911"/>
      <c r="BD16" s="3911"/>
      <c r="BE16" s="3911"/>
      <c r="BF16" s="3911"/>
      <c r="BG16" s="3911"/>
      <c r="BH16" s="3911"/>
      <c r="BI16" s="3911"/>
      <c r="BJ16" s="3911"/>
      <c r="BK16" s="3911"/>
      <c r="BL16" s="3911"/>
      <c r="BM16" s="3911"/>
      <c r="BN16" s="3911"/>
      <c r="BO16" s="3911"/>
      <c r="BP16" s="3911"/>
      <c r="BQ16" s="3911"/>
      <c r="BR16" s="3911"/>
      <c r="BS16" s="3911"/>
      <c r="BT16" s="3911"/>
      <c r="BU16" s="3911"/>
      <c r="BV16" s="3911"/>
      <c r="BW16" s="3911"/>
      <c r="BX16" s="3911"/>
      <c r="BY16" s="3911"/>
      <c r="BZ16" s="3911"/>
      <c r="CA16" s="3911"/>
      <c r="CB16" s="3911"/>
      <c r="CC16" s="3911"/>
      <c r="CD16" s="3911"/>
      <c r="CE16" s="3911"/>
      <c r="CF16" s="3911"/>
      <c r="CG16" s="3911"/>
      <c r="CH16" s="3911"/>
      <c r="CI16" s="3911"/>
      <c r="CJ16" s="3911"/>
      <c r="CK16" s="3911"/>
      <c r="CL16" s="3911"/>
      <c r="CM16" s="3911"/>
      <c r="CN16" s="3911"/>
      <c r="CO16" s="3911"/>
      <c r="CP16" s="3911"/>
      <c r="CQ16" s="3911"/>
      <c r="CR16" s="3911"/>
      <c r="CS16" s="3911"/>
      <c r="CT16" s="3911"/>
      <c r="CU16" s="3911"/>
      <c r="CV16" s="3911"/>
      <c r="CW16" s="3911"/>
      <c r="CX16" s="3911"/>
      <c r="CY16" s="3911"/>
      <c r="CZ16" s="3911"/>
      <c r="DA16" s="3911"/>
      <c r="DB16" s="3911"/>
      <c r="DC16" s="3911"/>
      <c r="DD16" s="3911"/>
      <c r="DE16" s="3911"/>
      <c r="DF16" s="3911"/>
      <c r="DG16" s="3911"/>
      <c r="DH16" s="3911"/>
      <c r="DP16" s="1211">
        <v>0</v>
      </c>
    </row>
    <row customHeight="1" ht="14.25" hidden="1">
      <c r="AI17" s="383"/>
      <c r="AJ17" s="3911"/>
      <c r="AK17" s="3911"/>
      <c r="AL17" s="3911"/>
      <c r="AM17" s="3911"/>
      <c r="AN17" s="3911"/>
      <c r="AO17" s="3911"/>
      <c r="AP17" s="3911"/>
      <c r="AQ17" s="3911"/>
      <c r="AR17" s="3911"/>
      <c r="AS17" s="3911"/>
      <c r="AT17" s="3911"/>
      <c r="AU17" s="3911"/>
      <c r="AV17" s="3911"/>
      <c r="AW17" s="3911"/>
      <c r="AX17" s="3911"/>
      <c r="AY17" s="3911"/>
      <c r="AZ17" s="3911"/>
      <c r="BA17" s="3911"/>
      <c r="BB17" s="3911"/>
      <c r="BC17" s="3911"/>
      <c r="BD17" s="3911"/>
      <c r="BE17" s="3911"/>
      <c r="BF17" s="3911"/>
      <c r="BG17" s="3911"/>
      <c r="BH17" s="3911"/>
      <c r="BI17" s="3911"/>
      <c r="BJ17" s="3911"/>
      <c r="BK17" s="3911"/>
      <c r="BL17" s="3911"/>
      <c r="BM17" s="3911"/>
      <c r="BN17" s="3911"/>
      <c r="BO17" s="3911"/>
      <c r="BP17" s="3911"/>
      <c r="BQ17" s="3911"/>
      <c r="BR17" s="3911"/>
      <c r="BS17" s="3911"/>
      <c r="BT17" s="3911"/>
      <c r="BU17" s="3911"/>
      <c r="BV17" s="3911"/>
      <c r="BW17" s="3911"/>
      <c r="BX17" s="3911"/>
      <c r="BY17" s="3911"/>
      <c r="BZ17" s="3911"/>
      <c r="CA17" s="3911"/>
      <c r="CB17" s="3911"/>
      <c r="CC17" s="3911"/>
      <c r="CD17" s="3911"/>
      <c r="CE17" s="3911"/>
      <c r="CF17" s="3911"/>
      <c r="CG17" s="3911"/>
      <c r="CH17" s="3911"/>
      <c r="CI17" s="3911"/>
      <c r="CJ17" s="3911"/>
      <c r="CK17" s="3911"/>
      <c r="CL17" s="3911"/>
      <c r="CM17" s="3911"/>
      <c r="CN17" s="3911"/>
      <c r="CO17" s="3911"/>
      <c r="CP17" s="3911"/>
      <c r="CQ17" s="3911"/>
      <c r="CR17" s="3911"/>
      <c r="CS17" s="3911"/>
      <c r="CT17" s="3911"/>
      <c r="CU17" s="3911"/>
      <c r="CV17" s="3911"/>
      <c r="CW17" s="3911"/>
      <c r="CX17" s="3911"/>
      <c r="CY17" s="3911"/>
      <c r="CZ17" s="3911"/>
      <c r="DA17" s="3911"/>
      <c r="DB17" s="3911"/>
      <c r="DC17" s="3911"/>
      <c r="DD17" s="3911"/>
      <c r="DE17" s="3911"/>
      <c r="DF17" s="3911"/>
      <c r="DG17" s="3911"/>
      <c r="DH17" s="3911"/>
      <c r="DP17" s="1211">
        <v>0</v>
      </c>
    </row>
    <row s="2849" customFormat="1" customHeight="1" ht="22.5" hidden="1">
      <c r="L18" s="1534"/>
      <c r="M18" s="1418"/>
      <c r="N18" s="1418"/>
      <c r="O18" s="1423" t="s">
        <v>418</v>
      </c>
      <c r="P18" s="1418"/>
      <c r="Q18" s="1427"/>
      <c r="R18" s="1427"/>
      <c r="S18" s="785"/>
      <c r="Y18" s="1423"/>
      <c r="AA18" s="1423"/>
      <c r="AB18" s="1422"/>
      <c r="AF18" s="1423"/>
      <c r="AH18" s="1423"/>
      <c r="AI18" s="1422"/>
      <c r="AJ18" s="4166"/>
      <c r="AK18" s="4166"/>
      <c r="AL18" s="4166"/>
      <c r="AM18" s="4167"/>
      <c r="AN18" s="4166"/>
      <c r="AO18" s="4167"/>
      <c r="AP18" s="4166"/>
      <c r="AQ18" s="4166"/>
      <c r="AR18" s="4166"/>
      <c r="AS18" s="4166"/>
      <c r="AT18" s="4167"/>
      <c r="AU18" s="4166"/>
      <c r="AV18" s="4167"/>
      <c r="AW18" s="4166"/>
      <c r="AX18" s="4166"/>
      <c r="AY18" s="4166"/>
      <c r="AZ18" s="4166"/>
      <c r="BA18" s="4167"/>
      <c r="BB18" s="4166"/>
      <c r="BC18" s="4167"/>
      <c r="BD18" s="4166"/>
      <c r="BE18" s="4166"/>
      <c r="BF18" s="4166"/>
      <c r="BG18" s="4166"/>
      <c r="BH18" s="4167"/>
      <c r="BI18" s="4166"/>
      <c r="BJ18" s="4167"/>
      <c r="BK18" s="4166"/>
      <c r="BL18" s="4166"/>
      <c r="BM18" s="4166"/>
      <c r="BN18" s="4166"/>
      <c r="BO18" s="4167"/>
      <c r="BP18" s="4166"/>
      <c r="BQ18" s="4167"/>
      <c r="BR18" s="4166"/>
      <c r="BS18" s="4166"/>
      <c r="BT18" s="4166"/>
      <c r="BU18" s="4166"/>
      <c r="BV18" s="4167"/>
      <c r="BW18" s="4166"/>
      <c r="BX18" s="4167"/>
      <c r="BY18" s="4166"/>
      <c r="BZ18" s="4166"/>
      <c r="CA18" s="4166"/>
      <c r="CB18" s="4166"/>
      <c r="CC18" s="4167"/>
      <c r="CD18" s="4166"/>
      <c r="CE18" s="4167"/>
      <c r="CF18" s="4166"/>
      <c r="CG18" s="4166"/>
      <c r="CH18" s="4166"/>
      <c r="CI18" s="4166"/>
      <c r="CJ18" s="4167"/>
      <c r="CK18" s="4166"/>
      <c r="CL18" s="4167"/>
      <c r="CM18" s="4166"/>
      <c r="CN18" s="4166"/>
      <c r="CO18" s="4166"/>
      <c r="CP18" s="4166"/>
      <c r="CQ18" s="4167"/>
      <c r="CR18" s="4166"/>
      <c r="CS18" s="4167"/>
      <c r="CT18" s="4166"/>
      <c r="CU18" s="4166"/>
      <c r="CV18" s="4166"/>
      <c r="CW18" s="4166"/>
      <c r="CX18" s="4167"/>
      <c r="CY18" s="4166"/>
      <c r="CZ18" s="4167"/>
      <c r="DA18" s="4166"/>
      <c r="DB18" s="4166"/>
      <c r="DC18" s="4166"/>
      <c r="DD18" s="4166"/>
      <c r="DE18" s="4167"/>
      <c r="DF18" s="4166"/>
      <c r="DG18" s="4167"/>
      <c r="DH18" s="4166"/>
      <c r="DK18" s="567"/>
      <c r="DL18" s="567"/>
      <c r="DM18" s="567"/>
      <c r="DN18" s="567"/>
      <c r="DO18" s="567"/>
      <c r="DP18" s="1216">
        <v>0</v>
      </c>
    </row>
    <row s="2849" customFormat="1" customHeight="1" ht="14.25" hidden="1">
      <c r="L19" s="1534"/>
      <c r="M19" s="1418"/>
      <c r="N19" s="1418"/>
      <c r="O19" s="1418"/>
      <c r="P19" s="1418"/>
      <c r="Q19" s="1427"/>
      <c r="R19" s="1427"/>
      <c r="S19" s="785"/>
      <c r="AB19" s="1422"/>
      <c r="AI19" s="1422"/>
      <c r="AJ19" s="4166"/>
      <c r="AK19" s="4166"/>
      <c r="AL19" s="4166"/>
      <c r="AM19" s="4166"/>
      <c r="AN19" s="4166"/>
      <c r="AO19" s="4166"/>
      <c r="AP19" s="4166"/>
      <c r="AQ19" s="4166"/>
      <c r="AR19" s="4166"/>
      <c r="AS19" s="4166"/>
      <c r="AT19" s="4166"/>
      <c r="AU19" s="4166"/>
      <c r="AV19" s="4166"/>
      <c r="AW19" s="4166"/>
      <c r="AX19" s="4166"/>
      <c r="AY19" s="4166"/>
      <c r="AZ19" s="4166"/>
      <c r="BA19" s="4166"/>
      <c r="BB19" s="4166"/>
      <c r="BC19" s="4166"/>
      <c r="BD19" s="4166"/>
      <c r="BE19" s="4166"/>
      <c r="BF19" s="4166"/>
      <c r="BG19" s="4166"/>
      <c r="BH19" s="4166"/>
      <c r="BI19" s="4166"/>
      <c r="BJ19" s="4166"/>
      <c r="BK19" s="4166"/>
      <c r="BL19" s="4166"/>
      <c r="BM19" s="4166"/>
      <c r="BN19" s="4166"/>
      <c r="BO19" s="4166"/>
      <c r="BP19" s="4166"/>
      <c r="BQ19" s="4166"/>
      <c r="BR19" s="4166"/>
      <c r="BS19" s="4166"/>
      <c r="BT19" s="4166"/>
      <c r="BU19" s="4166"/>
      <c r="BV19" s="4166"/>
      <c r="BW19" s="4166"/>
      <c r="BX19" s="4166"/>
      <c r="BY19" s="4166"/>
      <c r="BZ19" s="4166"/>
      <c r="CA19" s="4166"/>
      <c r="CB19" s="4166"/>
      <c r="CC19" s="4166"/>
      <c r="CD19" s="4166"/>
      <c r="CE19" s="4166"/>
      <c r="CF19" s="4166"/>
      <c r="CG19" s="4166"/>
      <c r="CH19" s="4166"/>
      <c r="CI19" s="4166"/>
      <c r="CJ19" s="4166"/>
      <c r="CK19" s="4166"/>
      <c r="CL19" s="4166"/>
      <c r="CM19" s="4166"/>
      <c r="CN19" s="4166"/>
      <c r="CO19" s="4166"/>
      <c r="CP19" s="4166"/>
      <c r="CQ19" s="4166"/>
      <c r="CR19" s="4166"/>
      <c r="CS19" s="4166"/>
      <c r="CT19" s="4166"/>
      <c r="CU19" s="4166"/>
      <c r="CV19" s="4166"/>
      <c r="CW19" s="4166"/>
      <c r="CX19" s="4166"/>
      <c r="CY19" s="4166"/>
      <c r="CZ19" s="4166"/>
      <c r="DA19" s="4166"/>
      <c r="DB19" s="4166"/>
      <c r="DC19" s="4166"/>
      <c r="DD19" s="4166"/>
      <c r="DE19" s="4166"/>
      <c r="DF19" s="4166"/>
      <c r="DG19" s="4166"/>
      <c r="DH19" s="4166"/>
      <c r="DK19" s="567"/>
      <c r="DL19" s="567"/>
      <c r="DM19" s="567"/>
      <c r="DN19" s="567"/>
      <c r="DO19" s="567"/>
      <c r="DP19" s="1216">
        <v>0</v>
      </c>
    </row>
    <row s="2849"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J20" s="4166"/>
      <c r="AK20" s="4166"/>
      <c r="AL20" s="4166"/>
      <c r="AM20" s="4166"/>
      <c r="AN20" s="4168" t="s">
        <v>421</v>
      </c>
      <c r="AO20" s="4166"/>
      <c r="AP20" s="4168" t="s">
        <v>422</v>
      </c>
      <c r="AQ20" s="4166"/>
      <c r="AR20" s="4166"/>
      <c r="AS20" s="4166"/>
      <c r="AT20" s="4166"/>
      <c r="AU20" s="4168" t="s">
        <v>421</v>
      </c>
      <c r="AV20" s="4166"/>
      <c r="AW20" s="4168" t="s">
        <v>422</v>
      </c>
      <c r="AX20" s="4166"/>
      <c r="AY20" s="4166"/>
      <c r="AZ20" s="4166"/>
      <c r="BA20" s="4166"/>
      <c r="BB20" s="4168" t="s">
        <v>421</v>
      </c>
      <c r="BC20" s="4166"/>
      <c r="BD20" s="4168" t="s">
        <v>422</v>
      </c>
      <c r="BE20" s="4166"/>
      <c r="BF20" s="4166"/>
      <c r="BG20" s="4166"/>
      <c r="BH20" s="4166"/>
      <c r="BI20" s="4168" t="s">
        <v>421</v>
      </c>
      <c r="BJ20" s="4166"/>
      <c r="BK20" s="4168" t="s">
        <v>422</v>
      </c>
      <c r="BL20" s="4166"/>
      <c r="BM20" s="4166"/>
      <c r="BN20" s="4166"/>
      <c r="BO20" s="4166"/>
      <c r="BP20" s="4168" t="s">
        <v>421</v>
      </c>
      <c r="BQ20" s="4166"/>
      <c r="BR20" s="4168" t="s">
        <v>422</v>
      </c>
      <c r="BS20" s="4166"/>
      <c r="BT20" s="4166"/>
      <c r="BU20" s="4166"/>
      <c r="BV20" s="4166"/>
      <c r="BW20" s="4168" t="s">
        <v>421</v>
      </c>
      <c r="BX20" s="4166"/>
      <c r="BY20" s="4168" t="s">
        <v>422</v>
      </c>
      <c r="BZ20" s="4166"/>
      <c r="CA20" s="4166"/>
      <c r="CB20" s="4166"/>
      <c r="CC20" s="4166"/>
      <c r="CD20" s="4168" t="s">
        <v>421</v>
      </c>
      <c r="CE20" s="4166"/>
      <c r="CF20" s="4168" t="s">
        <v>422</v>
      </c>
      <c r="CG20" s="4166"/>
      <c r="CH20" s="4166"/>
      <c r="CI20" s="4166"/>
      <c r="CJ20" s="4166"/>
      <c r="CK20" s="4168" t="s">
        <v>421</v>
      </c>
      <c r="CL20" s="4166"/>
      <c r="CM20" s="4168" t="s">
        <v>422</v>
      </c>
      <c r="CN20" s="4166"/>
      <c r="CO20" s="4166"/>
      <c r="CP20" s="4166"/>
      <c r="CQ20" s="4166"/>
      <c r="CR20" s="4168" t="s">
        <v>421</v>
      </c>
      <c r="CS20" s="4166"/>
      <c r="CT20" s="4168" t="s">
        <v>422</v>
      </c>
      <c r="CU20" s="4166"/>
      <c r="CV20" s="4166"/>
      <c r="CW20" s="4166"/>
      <c r="CX20" s="4166"/>
      <c r="CY20" s="4168" t="s">
        <v>421</v>
      </c>
      <c r="CZ20" s="4166"/>
      <c r="DA20" s="4168" t="s">
        <v>422</v>
      </c>
      <c r="DB20" s="4166"/>
      <c r="DC20" s="4166"/>
      <c r="DD20" s="4166"/>
      <c r="DE20" s="4166"/>
      <c r="DF20" s="4168" t="s">
        <v>421</v>
      </c>
      <c r="DG20" s="4166"/>
      <c r="DH20" s="4168" t="s">
        <v>422</v>
      </c>
      <c r="DP20" s="1216">
        <v>0</v>
      </c>
    </row>
    <row customHeight="1" ht="14.25" hidden="1">
      <c r="O21" s="1420"/>
      <c r="AJ21" s="3911"/>
      <c r="AK21" s="3911"/>
      <c r="AL21" s="3911"/>
      <c r="AM21" s="3911"/>
      <c r="AN21" s="3911"/>
      <c r="AO21" s="3911"/>
      <c r="AP21" s="3911"/>
      <c r="AQ21" s="3911"/>
      <c r="AR21" s="3911"/>
      <c r="AS21" s="3911"/>
      <c r="AT21" s="3911"/>
      <c r="AU21" s="3911"/>
      <c r="AV21" s="3911"/>
      <c r="AW21" s="3911"/>
      <c r="AX21" s="3911"/>
      <c r="AY21" s="3911"/>
      <c r="AZ21" s="3911"/>
      <c r="BA21" s="3911"/>
      <c r="BB21" s="3911"/>
      <c r="BC21" s="3911"/>
      <c r="BD21" s="3911"/>
      <c r="BE21" s="3911"/>
      <c r="BF21" s="3911"/>
      <c r="BG21" s="3911"/>
      <c r="BH21" s="3911"/>
      <c r="BI21" s="3911"/>
      <c r="BJ21" s="3911"/>
      <c r="BK21" s="3911"/>
      <c r="BL21" s="3911"/>
      <c r="BM21" s="3911"/>
      <c r="BN21" s="3911"/>
      <c r="BO21" s="3911"/>
      <c r="BP21" s="3911"/>
      <c r="BQ21" s="3911"/>
      <c r="BR21" s="3911"/>
      <c r="BS21" s="3911"/>
      <c r="BT21" s="3911"/>
      <c r="BU21" s="3911"/>
      <c r="BV21" s="3911"/>
      <c r="BW21" s="3911"/>
      <c r="BX21" s="3911"/>
      <c r="BY21" s="3911"/>
      <c r="BZ21" s="3911"/>
      <c r="CA21" s="3911"/>
      <c r="CB21" s="3911"/>
      <c r="CC21" s="3911"/>
      <c r="CD21" s="3911"/>
      <c r="CE21" s="3911"/>
      <c r="CF21" s="3911"/>
      <c r="CG21" s="3911"/>
      <c r="CH21" s="3911"/>
      <c r="CI21" s="3911"/>
      <c r="CJ21" s="3911"/>
      <c r="CK21" s="3911"/>
      <c r="CL21" s="3911"/>
      <c r="CM21" s="3911"/>
      <c r="CN21" s="3911"/>
      <c r="CO21" s="3911"/>
      <c r="CP21" s="3911"/>
      <c r="CQ21" s="3911"/>
      <c r="CR21" s="3911"/>
      <c r="CS21" s="3911"/>
      <c r="CT21" s="3911"/>
      <c r="CU21" s="3911"/>
      <c r="CV21" s="3911"/>
      <c r="CW21" s="3911"/>
      <c r="CX21" s="3911"/>
      <c r="CY21" s="3911"/>
      <c r="CZ21" s="3911"/>
      <c r="DA21" s="3911"/>
      <c r="DB21" s="3911"/>
      <c r="DC21" s="3911"/>
      <c r="DD21" s="3911"/>
      <c r="DE21" s="3911"/>
      <c r="DF21" s="3911"/>
      <c r="DG21" s="3911"/>
      <c r="DH21" s="3911"/>
      <c r="DP21" s="1211">
        <v>0</v>
      </c>
    </row>
    <row customHeight="1" ht="14.25" hidden="1">
      <c r="O22" s="1420"/>
      <c r="AJ22" s="3911"/>
      <c r="AK22" s="3911"/>
      <c r="AL22" s="3911"/>
      <c r="AM22" s="3911"/>
      <c r="AN22" s="3911"/>
      <c r="AO22" s="3911"/>
      <c r="AP22" s="3911"/>
      <c r="AQ22" s="3911"/>
      <c r="AR22" s="3911"/>
      <c r="AS22" s="3911"/>
      <c r="AT22" s="3911"/>
      <c r="AU22" s="3911"/>
      <c r="AV22" s="3911"/>
      <c r="AW22" s="3911"/>
      <c r="AX22" s="3911"/>
      <c r="AY22" s="3911"/>
      <c r="AZ22" s="3911"/>
      <c r="BA22" s="3911"/>
      <c r="BB22" s="3911"/>
      <c r="BC22" s="3911"/>
      <c r="BD22" s="3911"/>
      <c r="BE22" s="3911"/>
      <c r="BF22" s="3911"/>
      <c r="BG22" s="3911"/>
      <c r="BH22" s="3911"/>
      <c r="BI22" s="3911"/>
      <c r="BJ22" s="3911"/>
      <c r="BK22" s="3911"/>
      <c r="BL22" s="3911"/>
      <c r="BM22" s="3911"/>
      <c r="BN22" s="3911"/>
      <c r="BO22" s="3911"/>
      <c r="BP22" s="3911"/>
      <c r="BQ22" s="3911"/>
      <c r="BR22" s="3911"/>
      <c r="BS22" s="3911"/>
      <c r="BT22" s="3911"/>
      <c r="BU22" s="3911"/>
      <c r="BV22" s="3911"/>
      <c r="BW22" s="3911"/>
      <c r="BX22" s="3911"/>
      <c r="BY22" s="3911"/>
      <c r="BZ22" s="3911"/>
      <c r="CA22" s="3911"/>
      <c r="CB22" s="3911"/>
      <c r="CC22" s="3911"/>
      <c r="CD22" s="3911"/>
      <c r="CE22" s="3911"/>
      <c r="CF22" s="3911"/>
      <c r="CG22" s="3911"/>
      <c r="CH22" s="3911"/>
      <c r="CI22" s="3911"/>
      <c r="CJ22" s="3911"/>
      <c r="CK22" s="3911"/>
      <c r="CL22" s="3911"/>
      <c r="CM22" s="3911"/>
      <c r="CN22" s="3911"/>
      <c r="CO22" s="3911"/>
      <c r="CP22" s="3911"/>
      <c r="CQ22" s="3911"/>
      <c r="CR22" s="3911"/>
      <c r="CS22" s="3911"/>
      <c r="CT22" s="3911"/>
      <c r="CU22" s="3911"/>
      <c r="CV22" s="3911"/>
      <c r="CW22" s="3911"/>
      <c r="CX22" s="3911"/>
      <c r="CY22" s="3911"/>
      <c r="CZ22" s="3911"/>
      <c r="DA22" s="3911"/>
      <c r="DB22" s="3911"/>
      <c r="DC22" s="3911"/>
      <c r="DD22" s="3911"/>
      <c r="DE22" s="3911"/>
      <c r="DF22" s="3911"/>
      <c r="DG22" s="3911"/>
      <c r="DH22" s="3911"/>
      <c r="DP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J23" s="3911"/>
      <c r="AK23" s="3911"/>
      <c r="AL23" s="3911"/>
      <c r="AM23" s="3911"/>
      <c r="AN23" s="3911"/>
      <c r="AO23" s="3911"/>
      <c r="AP23" s="3911"/>
      <c r="AQ23" s="3911"/>
      <c r="AR23" s="3911"/>
      <c r="AS23" s="3911"/>
      <c r="AT23" s="3911"/>
      <c r="AU23" s="3911"/>
      <c r="AV23" s="3911"/>
      <c r="AW23" s="3911"/>
      <c r="AX23" s="3911"/>
      <c r="AY23" s="3911"/>
      <c r="AZ23" s="3911"/>
      <c r="BA23" s="3911"/>
      <c r="BB23" s="3911"/>
      <c r="BC23" s="3911"/>
      <c r="BD23" s="3911"/>
      <c r="BE23" s="3911"/>
      <c r="BF23" s="3911"/>
      <c r="BG23" s="3911"/>
      <c r="BH23" s="3911"/>
      <c r="BI23" s="3911"/>
      <c r="BJ23" s="3911"/>
      <c r="BK23" s="3911"/>
      <c r="BL23" s="3911"/>
      <c r="BM23" s="3911"/>
      <c r="BN23" s="3911"/>
      <c r="BO23" s="3911"/>
      <c r="BP23" s="3911"/>
      <c r="BQ23" s="3911"/>
      <c r="BR23" s="3911"/>
      <c r="BS23" s="3911"/>
      <c r="BT23" s="3911"/>
      <c r="BU23" s="3911"/>
      <c r="BV23" s="3911"/>
      <c r="BW23" s="3911"/>
      <c r="BX23" s="3911"/>
      <c r="BY23" s="3911"/>
      <c r="BZ23" s="3911"/>
      <c r="CA23" s="3911"/>
      <c r="CB23" s="3911"/>
      <c r="CC23" s="3911"/>
      <c r="CD23" s="3911"/>
      <c r="CE23" s="3911"/>
      <c r="CF23" s="3911"/>
      <c r="CG23" s="3911"/>
      <c r="CH23" s="3911"/>
      <c r="CI23" s="3911"/>
      <c r="CJ23" s="3911"/>
      <c r="CK23" s="3911"/>
      <c r="CL23" s="3911"/>
      <c r="CM23" s="3911"/>
      <c r="CN23" s="3911"/>
      <c r="CO23" s="3911"/>
      <c r="CP23" s="3911"/>
      <c r="CQ23" s="3911"/>
      <c r="CR23" s="3911"/>
      <c r="CS23" s="3911"/>
      <c r="CT23" s="3911"/>
      <c r="CU23" s="3911"/>
      <c r="CV23" s="3911"/>
      <c r="CW23" s="3911"/>
      <c r="CX23" s="3911"/>
      <c r="CY23" s="3911"/>
      <c r="CZ23" s="3911"/>
      <c r="DA23" s="3911"/>
      <c r="DB23" s="3911"/>
      <c r="DC23" s="3911"/>
      <c r="DD23" s="3911"/>
      <c r="DE23" s="3911"/>
      <c r="DF23" s="3911"/>
      <c r="DG23" s="3911"/>
      <c r="DH23" s="3911"/>
      <c r="DP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J24" s="4169"/>
      <c r="AK24" s="4169"/>
      <c r="AL24" s="4169"/>
      <c r="AM24" s="4169"/>
      <c r="AN24" s="4169"/>
      <c r="AO24" s="4169"/>
      <c r="AP24" s="4169"/>
      <c r="AQ24" s="4169"/>
      <c r="AR24" s="4169"/>
      <c r="AS24" s="4169"/>
      <c r="AT24" s="4169"/>
      <c r="AU24" s="4169"/>
      <c r="AV24" s="4169"/>
      <c r="AW24" s="4169"/>
      <c r="AX24" s="4169"/>
      <c r="AY24" s="4169"/>
      <c r="AZ24" s="4169"/>
      <c r="BA24" s="4169"/>
      <c r="BB24" s="4169"/>
      <c r="BC24" s="4169"/>
      <c r="BD24" s="4169"/>
      <c r="BE24" s="4169"/>
      <c r="BF24" s="4169"/>
      <c r="BG24" s="4169"/>
      <c r="BH24" s="4169"/>
      <c r="BI24" s="4169"/>
      <c r="BJ24" s="4169"/>
      <c r="BK24" s="4169"/>
      <c r="BL24" s="4169"/>
      <c r="BM24" s="4169"/>
      <c r="BN24" s="4169"/>
      <c r="BO24" s="4169"/>
      <c r="BP24" s="4169"/>
      <c r="BQ24" s="4169"/>
      <c r="BR24" s="4169"/>
      <c r="BS24" s="4169"/>
      <c r="BT24" s="4169"/>
      <c r="BU24" s="4169"/>
      <c r="BV24" s="4169"/>
      <c r="BW24" s="4169"/>
      <c r="BX24" s="4169"/>
      <c r="BY24" s="4169"/>
      <c r="BZ24" s="4169"/>
      <c r="CA24" s="4169"/>
      <c r="CB24" s="4169"/>
      <c r="CC24" s="4169"/>
      <c r="CD24" s="4169"/>
      <c r="CE24" s="4169"/>
      <c r="CF24" s="4169"/>
      <c r="CG24" s="4169"/>
      <c r="CH24" s="4169"/>
      <c r="CI24" s="4169"/>
      <c r="CJ24" s="4169"/>
      <c r="CK24" s="4169"/>
      <c r="CL24" s="4169"/>
      <c r="CM24" s="4169"/>
      <c r="CN24" s="4169"/>
      <c r="CO24" s="4169"/>
      <c r="CP24" s="4169"/>
      <c r="CQ24" s="4169"/>
      <c r="CR24" s="4169"/>
      <c r="CS24" s="4169"/>
      <c r="CT24" s="4169"/>
      <c r="CU24" s="4169"/>
      <c r="CV24" s="4169"/>
      <c r="CW24" s="4169"/>
      <c r="CX24" s="4169"/>
      <c r="CY24" s="4169"/>
      <c r="CZ24" s="4169"/>
      <c r="DA24" s="4169"/>
      <c r="DB24" s="4169"/>
      <c r="DC24" s="4169"/>
      <c r="DD24" s="4169"/>
      <c r="DE24" s="4169"/>
      <c r="DF24" s="4169"/>
      <c r="DG24" s="4169"/>
      <c r="DH24" s="4169"/>
      <c r="DP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J25" s="4170"/>
      <c r="AK25" s="4170"/>
      <c r="AL25" s="4170"/>
      <c r="AM25" s="4170"/>
      <c r="AN25" s="4170"/>
      <c r="AO25" s="4170"/>
      <c r="AP25" s="4170"/>
      <c r="AQ25" s="4170"/>
      <c r="AR25" s="4170"/>
      <c r="AS25" s="4170"/>
      <c r="AT25" s="4170"/>
      <c r="AU25" s="4170"/>
      <c r="AV25" s="4170"/>
      <c r="AW25" s="4170"/>
      <c r="AX25" s="4170"/>
      <c r="AY25" s="4170"/>
      <c r="AZ25" s="4170"/>
      <c r="BA25" s="4170"/>
      <c r="BB25" s="4170"/>
      <c r="BC25" s="4170"/>
      <c r="BD25" s="4170"/>
      <c r="BE25" s="4170"/>
      <c r="BF25" s="4170"/>
      <c r="BG25" s="4170"/>
      <c r="BH25" s="4170"/>
      <c r="BI25" s="4170"/>
      <c r="BJ25" s="4170"/>
      <c r="BK25" s="4170"/>
      <c r="BL25" s="4170"/>
      <c r="BM25" s="4170"/>
      <c r="BN25" s="4170"/>
      <c r="BO25" s="4170"/>
      <c r="BP25" s="4170"/>
      <c r="BQ25" s="4170"/>
      <c r="BR25" s="4170"/>
      <c r="BS25" s="4170"/>
      <c r="BT25" s="4170"/>
      <c r="BU25" s="4170"/>
      <c r="BV25" s="4170"/>
      <c r="BW25" s="4170"/>
      <c r="BX25" s="4170"/>
      <c r="BY25" s="4170"/>
      <c r="BZ25" s="4170"/>
      <c r="CA25" s="4170"/>
      <c r="CB25" s="4170"/>
      <c r="CC25" s="4170"/>
      <c r="CD25" s="4170"/>
      <c r="CE25" s="4170"/>
      <c r="CF25" s="4170"/>
      <c r="CG25" s="4170"/>
      <c r="CH25" s="4170"/>
      <c r="CI25" s="4170"/>
      <c r="CJ25" s="4170"/>
      <c r="CK25" s="4170"/>
      <c r="CL25" s="4170"/>
      <c r="CM25" s="4170"/>
      <c r="CN25" s="4170"/>
      <c r="CO25" s="4170"/>
      <c r="CP25" s="4170"/>
      <c r="CQ25" s="4170"/>
      <c r="CR25" s="4170"/>
      <c r="CS25" s="4170"/>
      <c r="CT25" s="4170"/>
      <c r="CU25" s="4170"/>
      <c r="CV25" s="4170"/>
      <c r="CW25" s="4170"/>
      <c r="CX25" s="4170"/>
      <c r="CY25" s="4170"/>
      <c r="CZ25" s="4170"/>
      <c r="DA25" s="4170"/>
      <c r="DB25" s="4170"/>
      <c r="DC25" s="4170"/>
      <c r="DD25" s="4170"/>
      <c r="DE25" s="4170"/>
      <c r="DF25" s="4170"/>
      <c r="DG25" s="4170"/>
      <c r="DH25" s="4170"/>
      <c r="DP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4171"/>
      <c r="AK26" s="4171"/>
      <c r="AL26" s="4171"/>
      <c r="AM26" s="4171"/>
      <c r="AN26" s="4171"/>
      <c r="AO26" s="4171"/>
      <c r="AP26" s="4171"/>
      <c r="AQ26" s="4171"/>
      <c r="AR26" s="4171"/>
      <c r="AS26" s="4171"/>
      <c r="AT26" s="4171"/>
      <c r="AU26" s="4171"/>
      <c r="AV26" s="4171"/>
      <c r="AW26" s="4171"/>
      <c r="AX26" s="4171"/>
      <c r="AY26" s="4171"/>
      <c r="AZ26" s="4171"/>
      <c r="BA26" s="4171"/>
      <c r="BB26" s="4171"/>
      <c r="BC26" s="4171"/>
      <c r="BD26" s="4171"/>
      <c r="BE26" s="4171"/>
      <c r="BF26" s="4171"/>
      <c r="BG26" s="4171"/>
      <c r="BH26" s="4171"/>
      <c r="BI26" s="4171"/>
      <c r="BJ26" s="4171"/>
      <c r="BK26" s="4171"/>
      <c r="BL26" s="4171"/>
      <c r="BM26" s="4171"/>
      <c r="BN26" s="4171"/>
      <c r="BO26" s="4171"/>
      <c r="BP26" s="4171"/>
      <c r="BQ26" s="4171"/>
      <c r="BR26" s="4171"/>
      <c r="BS26" s="4171"/>
      <c r="BT26" s="4171"/>
      <c r="BU26" s="4171"/>
      <c r="BV26" s="4171"/>
      <c r="BW26" s="4171"/>
      <c r="BX26" s="4171"/>
      <c r="BY26" s="4171"/>
      <c r="BZ26" s="4171"/>
      <c r="CA26" s="4171"/>
      <c r="CB26" s="4171"/>
      <c r="CC26" s="4171"/>
      <c r="CD26" s="4171"/>
      <c r="CE26" s="4171"/>
      <c r="CF26" s="4171"/>
      <c r="CG26" s="4171"/>
      <c r="CH26" s="4171"/>
      <c r="CI26" s="4171"/>
      <c r="CJ26" s="4171"/>
      <c r="CK26" s="4171"/>
      <c r="CL26" s="4171"/>
      <c r="CM26" s="4171"/>
      <c r="CN26" s="4171"/>
      <c r="CO26" s="4171"/>
      <c r="CP26" s="4171"/>
      <c r="CQ26" s="4171"/>
      <c r="CR26" s="4171"/>
      <c r="CS26" s="4171"/>
      <c r="CT26" s="4171"/>
      <c r="CU26" s="4171"/>
      <c r="CV26" s="4171"/>
      <c r="CW26" s="4171"/>
      <c r="CX26" s="4171"/>
      <c r="CY26" s="4171"/>
      <c r="CZ26" s="4171"/>
      <c r="DA26" s="4171"/>
      <c r="DB26" s="4171"/>
      <c r="DC26" s="4171"/>
      <c r="DD26" s="4171"/>
      <c r="DE26" s="4171"/>
      <c r="DF26" s="4171"/>
      <c r="DG26" s="4171"/>
      <c r="DH26" s="4171"/>
      <c r="DI26" s="565"/>
      <c r="DP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v>
      </c>
      <c r="AD27" s="2307"/>
      <c r="AE27" s="2307"/>
      <c r="AF27" s="2307"/>
      <c r="AG27" s="2307"/>
      <c r="AH27" s="2307"/>
      <c r="AI27" s="382"/>
      <c r="AJ27" s="4172" t="str">
        <f>IF(TITLE_NAME_OR_PR_CHANGE="",IF(TITLE_NAME_OR_PR="","",TITLE_NAME_OR_PR),TITLE_NAME_OR_PR_CHANGE)</f>
        <v>Региональная энергетическая комиссия Сахалинской области</v>
      </c>
      <c r="AK27" s="4172"/>
      <c r="AL27" s="4172"/>
      <c r="AM27" s="4172"/>
      <c r="AN27" s="4172"/>
      <c r="AO27" s="4172"/>
      <c r="AP27" s="3911"/>
      <c r="AQ27" s="4172" t="str">
        <f>IF(TITLE_NAME_OR_PR_CHANGE="",IF(TITLE_NAME_OR_PR="","",TITLE_NAME_OR_PR),TITLE_NAME_OR_PR_CHANGE)</f>
        <v>Региональная энергетическая комиссия Сахалинской области</v>
      </c>
      <c r="AR27" s="4172"/>
      <c r="AS27" s="4172"/>
      <c r="AT27" s="4172"/>
      <c r="AU27" s="4172"/>
      <c r="AV27" s="4172"/>
      <c r="AW27" s="3911"/>
      <c r="AX27" s="4172" t="str">
        <f>IF(TITLE_NAME_OR_PR_CHANGE="",IF(TITLE_NAME_OR_PR="","",TITLE_NAME_OR_PR),TITLE_NAME_OR_PR_CHANGE)</f>
        <v>Региональная энергетическая комиссия Сахалинской области</v>
      </c>
      <c r="AY27" s="4172"/>
      <c r="AZ27" s="4172"/>
      <c r="BA27" s="4172"/>
      <c r="BB27" s="4172"/>
      <c r="BC27" s="4172"/>
      <c r="BD27" s="3911"/>
      <c r="BE27" s="4172" t="str">
        <f>IF(TITLE_NAME_OR_PR_CHANGE="",IF(TITLE_NAME_OR_PR="","",TITLE_NAME_OR_PR),TITLE_NAME_OR_PR_CHANGE)</f>
        <v>Региональная энергетическая комиссия Сахалинской области</v>
      </c>
      <c r="BF27" s="4172"/>
      <c r="BG27" s="4172"/>
      <c r="BH27" s="4172"/>
      <c r="BI27" s="4172"/>
      <c r="BJ27" s="4172"/>
      <c r="BK27" s="3911"/>
      <c r="BL27" s="4172" t="str">
        <f>IF(TITLE_NAME_OR_PR_CHANGE="",IF(TITLE_NAME_OR_PR="","",TITLE_NAME_OR_PR),TITLE_NAME_OR_PR_CHANGE)</f>
        <v>Региональная энергетическая комиссия Сахалинской области</v>
      </c>
      <c r="BM27" s="4172"/>
      <c r="BN27" s="4172"/>
      <c r="BO27" s="4172"/>
      <c r="BP27" s="4172"/>
      <c r="BQ27" s="4172"/>
      <c r="BR27" s="3911"/>
      <c r="BS27" s="4172" t="str">
        <f>IF(TITLE_NAME_OR_PR_CHANGE="",IF(TITLE_NAME_OR_PR="","",TITLE_NAME_OR_PR),TITLE_NAME_OR_PR_CHANGE)</f>
        <v>Региональная энергетическая комиссия Сахалинской области</v>
      </c>
      <c r="BT27" s="4172"/>
      <c r="BU27" s="4172"/>
      <c r="BV27" s="4172"/>
      <c r="BW27" s="4172"/>
      <c r="BX27" s="4172"/>
      <c r="BY27" s="3911"/>
      <c r="BZ27" s="4172" t="str">
        <f>IF(TITLE_NAME_OR_PR_CHANGE="",IF(TITLE_NAME_OR_PR="","",TITLE_NAME_OR_PR),TITLE_NAME_OR_PR_CHANGE)</f>
        <v>Региональная энергетическая комиссия Сахалинской области</v>
      </c>
      <c r="CA27" s="4172"/>
      <c r="CB27" s="4172"/>
      <c r="CC27" s="4172"/>
      <c r="CD27" s="4172"/>
      <c r="CE27" s="4172"/>
      <c r="CF27" s="3911"/>
      <c r="CG27" s="4172" t="str">
        <f>IF(TITLE_NAME_OR_PR_CHANGE="",IF(TITLE_NAME_OR_PR="","",TITLE_NAME_OR_PR),TITLE_NAME_OR_PR_CHANGE)</f>
        <v>Региональная энергетическая комиссия Сахалинской области</v>
      </c>
      <c r="CH27" s="4172"/>
      <c r="CI27" s="4172"/>
      <c r="CJ27" s="4172"/>
      <c r="CK27" s="4172"/>
      <c r="CL27" s="4172"/>
      <c r="CM27" s="3911"/>
      <c r="CN27" s="4172" t="str">
        <f>IF(TITLE_NAME_OR_PR_CHANGE="",IF(TITLE_NAME_OR_PR="","",TITLE_NAME_OR_PR),TITLE_NAME_OR_PR_CHANGE)</f>
        <v>Региональная энергетическая комиссия Сахалинской области</v>
      </c>
      <c r="CO27" s="4172"/>
      <c r="CP27" s="4172"/>
      <c r="CQ27" s="4172"/>
      <c r="CR27" s="4172"/>
      <c r="CS27" s="4172"/>
      <c r="CT27" s="3911"/>
      <c r="CU27" s="4172" t="str">
        <f>IF(TITLE_NAME_OR_PR_CHANGE="",IF(TITLE_NAME_OR_PR="","",TITLE_NAME_OR_PR),TITLE_NAME_OR_PR_CHANGE)</f>
        <v>Региональная энергетическая комиссия Сахалинской области</v>
      </c>
      <c r="CV27" s="4172"/>
      <c r="CW27" s="4172"/>
      <c r="CX27" s="4172"/>
      <c r="CY27" s="4172"/>
      <c r="CZ27" s="4172"/>
      <c r="DA27" s="3911"/>
      <c r="DB27" s="4172" t="str">
        <f>IF(TITLE_NAME_OR_PR_CHANGE="",IF(TITLE_NAME_OR_PR="","",TITLE_NAME_OR_PR),TITLE_NAME_OR_PR_CHANGE)</f>
        <v>Региональная энергетическая комиссия Сахалинской области</v>
      </c>
      <c r="DC27" s="4172"/>
      <c r="DD27" s="4172"/>
      <c r="DE27" s="4172"/>
      <c r="DF27" s="4172"/>
      <c r="DG27" s="4172"/>
      <c r="DH27" s="3911"/>
      <c r="DI27" s="382"/>
      <c r="DJ27" s="336"/>
      <c r="DK27" s="424"/>
      <c r="DL27" s="424"/>
      <c r="DM27" s="424"/>
      <c r="DN27" s="424"/>
      <c r="DO27" s="424"/>
      <c r="DP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45618.48091435185</v>
      </c>
      <c r="W28" s="2320"/>
      <c r="X28" s="2320"/>
      <c r="Y28" s="2320"/>
      <c r="Z28" s="2320"/>
      <c r="AA28" s="2320"/>
      <c r="AB28" s="382"/>
      <c r="AC28" s="2320" t="str">
        <f>IF(TITLE_DATE_PR_CHANGE="",IF(TITLE_DATE_PR="","",TITLE_DATE_PR),TITLE_DATE_PR_CHANGE)</f>
        <v>45618.48091435185</v>
      </c>
      <c r="AD28" s="2320"/>
      <c r="AE28" s="2320"/>
      <c r="AF28" s="2320"/>
      <c r="AG28" s="2320"/>
      <c r="AH28" s="2320"/>
      <c r="AI28" s="382"/>
      <c r="AJ28" s="4173" t="str">
        <f>IF(TITLE_DATE_PR_CHANGE="",IF(TITLE_DATE_PR="","",TITLE_DATE_PR),TITLE_DATE_PR_CHANGE)</f>
        <v>45618.48091435185</v>
      </c>
      <c r="AK28" s="4173"/>
      <c r="AL28" s="4173"/>
      <c r="AM28" s="4173"/>
      <c r="AN28" s="4173"/>
      <c r="AO28" s="4173"/>
      <c r="AP28" s="3911"/>
      <c r="AQ28" s="4173" t="str">
        <f>IF(TITLE_DATE_PR_CHANGE="",IF(TITLE_DATE_PR="","",TITLE_DATE_PR),TITLE_DATE_PR_CHANGE)</f>
        <v>45618.48091435185</v>
      </c>
      <c r="AR28" s="4173"/>
      <c r="AS28" s="4173"/>
      <c r="AT28" s="4173"/>
      <c r="AU28" s="4173"/>
      <c r="AV28" s="4173"/>
      <c r="AW28" s="3911"/>
      <c r="AX28" s="4173" t="str">
        <f>IF(TITLE_DATE_PR_CHANGE="",IF(TITLE_DATE_PR="","",TITLE_DATE_PR),TITLE_DATE_PR_CHANGE)</f>
        <v>45618.48091435185</v>
      </c>
      <c r="AY28" s="4173"/>
      <c r="AZ28" s="4173"/>
      <c r="BA28" s="4173"/>
      <c r="BB28" s="4173"/>
      <c r="BC28" s="4173"/>
      <c r="BD28" s="3911"/>
      <c r="BE28" s="4173" t="str">
        <f>IF(TITLE_DATE_PR_CHANGE="",IF(TITLE_DATE_PR="","",TITLE_DATE_PR),TITLE_DATE_PR_CHANGE)</f>
        <v>45618.48091435185</v>
      </c>
      <c r="BF28" s="4173"/>
      <c r="BG28" s="4173"/>
      <c r="BH28" s="4173"/>
      <c r="BI28" s="4173"/>
      <c r="BJ28" s="4173"/>
      <c r="BK28" s="3911"/>
      <c r="BL28" s="4173" t="str">
        <f>IF(TITLE_DATE_PR_CHANGE="",IF(TITLE_DATE_PR="","",TITLE_DATE_PR),TITLE_DATE_PR_CHANGE)</f>
        <v>45618.48091435185</v>
      </c>
      <c r="BM28" s="4173"/>
      <c r="BN28" s="4173"/>
      <c r="BO28" s="4173"/>
      <c r="BP28" s="4173"/>
      <c r="BQ28" s="4173"/>
      <c r="BR28" s="3911"/>
      <c r="BS28" s="4173" t="str">
        <f>IF(TITLE_DATE_PR_CHANGE="",IF(TITLE_DATE_PR="","",TITLE_DATE_PR),TITLE_DATE_PR_CHANGE)</f>
        <v>45618.48091435185</v>
      </c>
      <c r="BT28" s="4173"/>
      <c r="BU28" s="4173"/>
      <c r="BV28" s="4173"/>
      <c r="BW28" s="4173"/>
      <c r="BX28" s="4173"/>
      <c r="BY28" s="3911"/>
      <c r="BZ28" s="4173" t="str">
        <f>IF(TITLE_DATE_PR_CHANGE="",IF(TITLE_DATE_PR="","",TITLE_DATE_PR),TITLE_DATE_PR_CHANGE)</f>
        <v>45618.48091435185</v>
      </c>
      <c r="CA28" s="4173"/>
      <c r="CB28" s="4173"/>
      <c r="CC28" s="4173"/>
      <c r="CD28" s="4173"/>
      <c r="CE28" s="4173"/>
      <c r="CF28" s="3911"/>
      <c r="CG28" s="4173" t="str">
        <f>IF(TITLE_DATE_PR_CHANGE="",IF(TITLE_DATE_PR="","",TITLE_DATE_PR),TITLE_DATE_PR_CHANGE)</f>
        <v>45618.48091435185</v>
      </c>
      <c r="CH28" s="4173"/>
      <c r="CI28" s="4173"/>
      <c r="CJ28" s="4173"/>
      <c r="CK28" s="4173"/>
      <c r="CL28" s="4173"/>
      <c r="CM28" s="3911"/>
      <c r="CN28" s="4173" t="str">
        <f>IF(TITLE_DATE_PR_CHANGE="",IF(TITLE_DATE_PR="","",TITLE_DATE_PR),TITLE_DATE_PR_CHANGE)</f>
        <v>45618.48091435185</v>
      </c>
      <c r="CO28" s="4173"/>
      <c r="CP28" s="4173"/>
      <c r="CQ28" s="4173"/>
      <c r="CR28" s="4173"/>
      <c r="CS28" s="4173"/>
      <c r="CT28" s="3911"/>
      <c r="CU28" s="4173" t="str">
        <f>IF(TITLE_DATE_PR_CHANGE="",IF(TITLE_DATE_PR="","",TITLE_DATE_PR),TITLE_DATE_PR_CHANGE)</f>
        <v>45618.48091435185</v>
      </c>
      <c r="CV28" s="4173"/>
      <c r="CW28" s="4173"/>
      <c r="CX28" s="4173"/>
      <c r="CY28" s="4173"/>
      <c r="CZ28" s="4173"/>
      <c r="DA28" s="3911"/>
      <c r="DB28" s="4173" t="str">
        <f>IF(TITLE_DATE_PR_CHANGE="",IF(TITLE_DATE_PR="","",TITLE_DATE_PR),TITLE_DATE_PR_CHANGE)</f>
        <v>45618.48091435185</v>
      </c>
      <c r="DC28" s="4173"/>
      <c r="DD28" s="4173"/>
      <c r="DE28" s="4173"/>
      <c r="DF28" s="4173"/>
      <c r="DG28" s="4173"/>
      <c r="DH28" s="3911"/>
      <c r="DI28" s="382"/>
      <c r="DJ28" s="336"/>
      <c r="DK28" s="424"/>
      <c r="DL28" s="424"/>
      <c r="DM28" s="424"/>
      <c r="DN28" s="424"/>
      <c r="DO28" s="424"/>
      <c r="DP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1-3.25-935/24</v>
      </c>
      <c r="W29" s="2307"/>
      <c r="X29" s="2307"/>
      <c r="Y29" s="2307"/>
      <c r="Z29" s="2307"/>
      <c r="AA29" s="2307"/>
      <c r="AB29" s="382"/>
      <c r="AC29" s="2307" t="str">
        <f>IF(TITLE_NUMBER_PR_CHANGE="",IF(TITLE_NUMBER_PR="","",TITLE_NUMBER_PR),TITLE_NUMBER_PR_CHANGE)</f>
        <v>1-3.25-935/24</v>
      </c>
      <c r="AD29" s="2307"/>
      <c r="AE29" s="2307"/>
      <c r="AF29" s="2307"/>
      <c r="AG29" s="2307"/>
      <c r="AH29" s="2307"/>
      <c r="AI29" s="382"/>
      <c r="AJ29" s="4172" t="str">
        <f>IF(TITLE_NUMBER_PR_CHANGE="",IF(TITLE_NUMBER_PR="","",TITLE_NUMBER_PR),TITLE_NUMBER_PR_CHANGE)</f>
        <v>1-3.25-935/24</v>
      </c>
      <c r="AK29" s="4172"/>
      <c r="AL29" s="4172"/>
      <c r="AM29" s="4172"/>
      <c r="AN29" s="4172"/>
      <c r="AO29" s="4172"/>
      <c r="AP29" s="3911"/>
      <c r="AQ29" s="4172" t="str">
        <f>IF(TITLE_NUMBER_PR_CHANGE="",IF(TITLE_NUMBER_PR="","",TITLE_NUMBER_PR),TITLE_NUMBER_PR_CHANGE)</f>
        <v>1-3.25-935/24</v>
      </c>
      <c r="AR29" s="4172"/>
      <c r="AS29" s="4172"/>
      <c r="AT29" s="4172"/>
      <c r="AU29" s="4172"/>
      <c r="AV29" s="4172"/>
      <c r="AW29" s="3911"/>
      <c r="AX29" s="4172" t="str">
        <f>IF(TITLE_NUMBER_PR_CHANGE="",IF(TITLE_NUMBER_PR="","",TITLE_NUMBER_PR),TITLE_NUMBER_PR_CHANGE)</f>
        <v>1-3.25-935/24</v>
      </c>
      <c r="AY29" s="4172"/>
      <c r="AZ29" s="4172"/>
      <c r="BA29" s="4172"/>
      <c r="BB29" s="4172"/>
      <c r="BC29" s="4172"/>
      <c r="BD29" s="3911"/>
      <c r="BE29" s="4172" t="str">
        <f>IF(TITLE_NUMBER_PR_CHANGE="",IF(TITLE_NUMBER_PR="","",TITLE_NUMBER_PR),TITLE_NUMBER_PR_CHANGE)</f>
        <v>1-3.25-935/24</v>
      </c>
      <c r="BF29" s="4172"/>
      <c r="BG29" s="4172"/>
      <c r="BH29" s="4172"/>
      <c r="BI29" s="4172"/>
      <c r="BJ29" s="4172"/>
      <c r="BK29" s="3911"/>
      <c r="BL29" s="4172" t="str">
        <f>IF(TITLE_NUMBER_PR_CHANGE="",IF(TITLE_NUMBER_PR="","",TITLE_NUMBER_PR),TITLE_NUMBER_PR_CHANGE)</f>
        <v>1-3.25-935/24</v>
      </c>
      <c r="BM29" s="4172"/>
      <c r="BN29" s="4172"/>
      <c r="BO29" s="4172"/>
      <c r="BP29" s="4172"/>
      <c r="BQ29" s="4172"/>
      <c r="BR29" s="3911"/>
      <c r="BS29" s="4172" t="str">
        <f>IF(TITLE_NUMBER_PR_CHANGE="",IF(TITLE_NUMBER_PR="","",TITLE_NUMBER_PR),TITLE_NUMBER_PR_CHANGE)</f>
        <v>1-3.25-935/24</v>
      </c>
      <c r="BT29" s="4172"/>
      <c r="BU29" s="4172"/>
      <c r="BV29" s="4172"/>
      <c r="BW29" s="4172"/>
      <c r="BX29" s="4172"/>
      <c r="BY29" s="3911"/>
      <c r="BZ29" s="4172" t="str">
        <f>IF(TITLE_NUMBER_PR_CHANGE="",IF(TITLE_NUMBER_PR="","",TITLE_NUMBER_PR),TITLE_NUMBER_PR_CHANGE)</f>
        <v>1-3.25-935/24</v>
      </c>
      <c r="CA29" s="4172"/>
      <c r="CB29" s="4172"/>
      <c r="CC29" s="4172"/>
      <c r="CD29" s="4172"/>
      <c r="CE29" s="4172"/>
      <c r="CF29" s="3911"/>
      <c r="CG29" s="4172" t="str">
        <f>IF(TITLE_NUMBER_PR_CHANGE="",IF(TITLE_NUMBER_PR="","",TITLE_NUMBER_PR),TITLE_NUMBER_PR_CHANGE)</f>
        <v>1-3.25-935/24</v>
      </c>
      <c r="CH29" s="4172"/>
      <c r="CI29" s="4172"/>
      <c r="CJ29" s="4172"/>
      <c r="CK29" s="4172"/>
      <c r="CL29" s="4172"/>
      <c r="CM29" s="3911"/>
      <c r="CN29" s="4172" t="str">
        <f>IF(TITLE_NUMBER_PR_CHANGE="",IF(TITLE_NUMBER_PR="","",TITLE_NUMBER_PR),TITLE_NUMBER_PR_CHANGE)</f>
        <v>1-3.25-935/24</v>
      </c>
      <c r="CO29" s="4172"/>
      <c r="CP29" s="4172"/>
      <c r="CQ29" s="4172"/>
      <c r="CR29" s="4172"/>
      <c r="CS29" s="4172"/>
      <c r="CT29" s="3911"/>
      <c r="CU29" s="4172" t="str">
        <f>IF(TITLE_NUMBER_PR_CHANGE="",IF(TITLE_NUMBER_PR="","",TITLE_NUMBER_PR),TITLE_NUMBER_PR_CHANGE)</f>
        <v>1-3.25-935/24</v>
      </c>
      <c r="CV29" s="4172"/>
      <c r="CW29" s="4172"/>
      <c r="CX29" s="4172"/>
      <c r="CY29" s="4172"/>
      <c r="CZ29" s="4172"/>
      <c r="DA29" s="3911"/>
      <c r="DB29" s="4172" t="str">
        <f>IF(TITLE_NUMBER_PR_CHANGE="",IF(TITLE_NUMBER_PR="","",TITLE_NUMBER_PR),TITLE_NUMBER_PR_CHANGE)</f>
        <v>1-3.25-935/24</v>
      </c>
      <c r="DC29" s="4172"/>
      <c r="DD29" s="4172"/>
      <c r="DE29" s="4172"/>
      <c r="DF29" s="4172"/>
      <c r="DG29" s="4172"/>
      <c r="DH29" s="3911"/>
      <c r="DI29" s="382"/>
      <c r="DJ29" s="336"/>
      <c r="DK29" s="424"/>
      <c r="DL29" s="424"/>
      <c r="DM29" s="424"/>
      <c r="DN29" s="424"/>
      <c r="DO29" s="424"/>
      <c r="DP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D30" s="2307"/>
      <c r="AE30" s="2307"/>
      <c r="AF30" s="2307"/>
      <c r="AG30" s="2307"/>
      <c r="AH30" s="2307"/>
      <c r="AI30" s="382"/>
      <c r="AJ30" s="4172"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K30" s="4172"/>
      <c r="AL30" s="4172"/>
      <c r="AM30" s="4172"/>
      <c r="AN30" s="4172"/>
      <c r="AO30" s="4172"/>
      <c r="AP30" s="3911"/>
      <c r="AQ30" s="4172"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R30" s="4172"/>
      <c r="AS30" s="4172"/>
      <c r="AT30" s="4172"/>
      <c r="AU30" s="4172"/>
      <c r="AV30" s="4172"/>
      <c r="AW30" s="3911"/>
      <c r="AX30" s="4172"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Y30" s="4172"/>
      <c r="AZ30" s="4172"/>
      <c r="BA30" s="4172"/>
      <c r="BB30" s="4172"/>
      <c r="BC30" s="4172"/>
      <c r="BD30" s="3911"/>
      <c r="BE30" s="4172"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BF30" s="4172"/>
      <c r="BG30" s="4172"/>
      <c r="BH30" s="4172"/>
      <c r="BI30" s="4172"/>
      <c r="BJ30" s="4172"/>
      <c r="BK30" s="3911"/>
      <c r="BL30" s="4172"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BM30" s="4172"/>
      <c r="BN30" s="4172"/>
      <c r="BO30" s="4172"/>
      <c r="BP30" s="4172"/>
      <c r="BQ30" s="4172"/>
      <c r="BR30" s="3911"/>
      <c r="BS30" s="4172"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BT30" s="4172"/>
      <c r="BU30" s="4172"/>
      <c r="BV30" s="4172"/>
      <c r="BW30" s="4172"/>
      <c r="BX30" s="4172"/>
      <c r="BY30" s="3911"/>
      <c r="BZ30" s="4172"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CA30" s="4172"/>
      <c r="CB30" s="4172"/>
      <c r="CC30" s="4172"/>
      <c r="CD30" s="4172"/>
      <c r="CE30" s="4172"/>
      <c r="CF30" s="3911"/>
      <c r="CG30" s="4172"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CH30" s="4172"/>
      <c r="CI30" s="4172"/>
      <c r="CJ30" s="4172"/>
      <c r="CK30" s="4172"/>
      <c r="CL30" s="4172"/>
      <c r="CM30" s="3911"/>
      <c r="CN30" s="4172"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CO30" s="4172"/>
      <c r="CP30" s="4172"/>
      <c r="CQ30" s="4172"/>
      <c r="CR30" s="4172"/>
      <c r="CS30" s="4172"/>
      <c r="CT30" s="3911"/>
      <c r="CU30" s="4172"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CV30" s="4172"/>
      <c r="CW30" s="4172"/>
      <c r="CX30" s="4172"/>
      <c r="CY30" s="4172"/>
      <c r="CZ30" s="4172"/>
      <c r="DA30" s="3911"/>
      <c r="DB30" s="4172"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DC30" s="4172"/>
      <c r="DD30" s="4172"/>
      <c r="DE30" s="4172"/>
      <c r="DF30" s="4172"/>
      <c r="DG30" s="4172"/>
      <c r="DH30" s="3911"/>
      <c r="DI30" s="382"/>
      <c r="DJ30" s="336"/>
      <c r="DK30" s="424"/>
      <c r="DL30" s="424"/>
      <c r="DM30" s="424"/>
      <c r="DN30" s="424"/>
      <c r="DO30" s="424"/>
      <c r="DP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4171"/>
      <c r="AK31" s="4171"/>
      <c r="AL31" s="4171"/>
      <c r="AM31" s="4171"/>
      <c r="AN31" s="4171"/>
      <c r="AO31" s="4171"/>
      <c r="AP31" s="4171"/>
      <c r="AQ31" s="4171"/>
      <c r="AR31" s="4171"/>
      <c r="AS31" s="4171"/>
      <c r="AT31" s="4171"/>
      <c r="AU31" s="4171"/>
      <c r="AV31" s="4171"/>
      <c r="AW31" s="4171"/>
      <c r="AX31" s="4171"/>
      <c r="AY31" s="4171"/>
      <c r="AZ31" s="4171"/>
      <c r="BA31" s="4171"/>
      <c r="BB31" s="4171"/>
      <c r="BC31" s="4171"/>
      <c r="BD31" s="4171"/>
      <c r="BE31" s="4171"/>
      <c r="BF31" s="4171"/>
      <c r="BG31" s="4171"/>
      <c r="BH31" s="4171"/>
      <c r="BI31" s="4171"/>
      <c r="BJ31" s="4171"/>
      <c r="BK31" s="4171"/>
      <c r="BL31" s="4171"/>
      <c r="BM31" s="4171"/>
      <c r="BN31" s="4171"/>
      <c r="BO31" s="4171"/>
      <c r="BP31" s="4171"/>
      <c r="BQ31" s="4171"/>
      <c r="BR31" s="4171"/>
      <c r="BS31" s="4171"/>
      <c r="BT31" s="4171"/>
      <c r="BU31" s="4171"/>
      <c r="BV31" s="4171"/>
      <c r="BW31" s="4171"/>
      <c r="BX31" s="4171"/>
      <c r="BY31" s="4171"/>
      <c r="BZ31" s="4171"/>
      <c r="CA31" s="4171"/>
      <c r="CB31" s="4171"/>
      <c r="CC31" s="4171"/>
      <c r="CD31" s="4171"/>
      <c r="CE31" s="4171"/>
      <c r="CF31" s="4171"/>
      <c r="CG31" s="4171"/>
      <c r="CH31" s="4171"/>
      <c r="CI31" s="4171"/>
      <c r="CJ31" s="4171"/>
      <c r="CK31" s="4171"/>
      <c r="CL31" s="4171"/>
      <c r="CM31" s="4171"/>
      <c r="CN31" s="4171"/>
      <c r="CO31" s="4171"/>
      <c r="CP31" s="4171"/>
      <c r="CQ31" s="4171"/>
      <c r="CR31" s="4171"/>
      <c r="CS31" s="4171"/>
      <c r="CT31" s="4171"/>
      <c r="CU31" s="4171"/>
      <c r="CV31" s="4171"/>
      <c r="CW31" s="4171"/>
      <c r="CX31" s="4171"/>
      <c r="CY31" s="4171"/>
      <c r="CZ31" s="4171"/>
      <c r="DA31" s="4171"/>
      <c r="DB31" s="4171"/>
      <c r="DC31" s="4171"/>
      <c r="DD31" s="4171"/>
      <c r="DE31" s="4171"/>
      <c r="DF31" s="4171"/>
      <c r="DG31" s="4171"/>
      <c r="DH31" s="4171"/>
      <c r="DI31" s="565"/>
      <c r="DP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45618.48091435185</v>
      </c>
      <c r="W32" s="2320"/>
      <c r="X32" s="2320"/>
      <c r="Y32" s="2320"/>
      <c r="Z32" s="2320"/>
      <c r="AA32" s="2320"/>
      <c r="AB32" s="382"/>
      <c r="AC32" s="2320" t="str">
        <f>IF(TITLE_DATE_PR_CHANGE="",IF(TITLE_DATE_PR="","",TITLE_DATE_PR),TITLE_DATE_PR_CHANGE)</f>
        <v>45618.48091435185</v>
      </c>
      <c r="AD32" s="2320"/>
      <c r="AE32" s="2320"/>
      <c r="AF32" s="2320"/>
      <c r="AG32" s="2320"/>
      <c r="AH32" s="2320"/>
      <c r="AI32" s="382"/>
      <c r="AJ32" s="4173" t="str">
        <f>IF(TITLE_DATE_PR_CHANGE="",IF(TITLE_DATE_PR="","",TITLE_DATE_PR),TITLE_DATE_PR_CHANGE)</f>
        <v>45618.48091435185</v>
      </c>
      <c r="AK32" s="4173"/>
      <c r="AL32" s="4173"/>
      <c r="AM32" s="4173"/>
      <c r="AN32" s="4173"/>
      <c r="AO32" s="4173"/>
      <c r="AP32" s="3911"/>
      <c r="AQ32" s="4173" t="str">
        <f>IF(TITLE_DATE_PR_CHANGE="",IF(TITLE_DATE_PR="","",TITLE_DATE_PR),TITLE_DATE_PR_CHANGE)</f>
        <v>45618.48091435185</v>
      </c>
      <c r="AR32" s="4173"/>
      <c r="AS32" s="4173"/>
      <c r="AT32" s="4173"/>
      <c r="AU32" s="4173"/>
      <c r="AV32" s="4173"/>
      <c r="AW32" s="3911"/>
      <c r="AX32" s="4173" t="str">
        <f>IF(TITLE_DATE_PR_CHANGE="",IF(TITLE_DATE_PR="","",TITLE_DATE_PR),TITLE_DATE_PR_CHANGE)</f>
        <v>45618.48091435185</v>
      </c>
      <c r="AY32" s="4173"/>
      <c r="AZ32" s="4173"/>
      <c r="BA32" s="4173"/>
      <c r="BB32" s="4173"/>
      <c r="BC32" s="4173"/>
      <c r="BD32" s="3911"/>
      <c r="BE32" s="4173" t="str">
        <f>IF(TITLE_DATE_PR_CHANGE="",IF(TITLE_DATE_PR="","",TITLE_DATE_PR),TITLE_DATE_PR_CHANGE)</f>
        <v>45618.48091435185</v>
      </c>
      <c r="BF32" s="4173"/>
      <c r="BG32" s="4173"/>
      <c r="BH32" s="4173"/>
      <c r="BI32" s="4173"/>
      <c r="BJ32" s="4173"/>
      <c r="BK32" s="3911"/>
      <c r="BL32" s="4173" t="str">
        <f>IF(TITLE_DATE_PR_CHANGE="",IF(TITLE_DATE_PR="","",TITLE_DATE_PR),TITLE_DATE_PR_CHANGE)</f>
        <v>45618.48091435185</v>
      </c>
      <c r="BM32" s="4173"/>
      <c r="BN32" s="4173"/>
      <c r="BO32" s="4173"/>
      <c r="BP32" s="4173"/>
      <c r="BQ32" s="4173"/>
      <c r="BR32" s="3911"/>
      <c r="BS32" s="4173" t="str">
        <f>IF(TITLE_DATE_PR_CHANGE="",IF(TITLE_DATE_PR="","",TITLE_DATE_PR),TITLE_DATE_PR_CHANGE)</f>
        <v>45618.48091435185</v>
      </c>
      <c r="BT32" s="4173"/>
      <c r="BU32" s="4173"/>
      <c r="BV32" s="4173"/>
      <c r="BW32" s="4173"/>
      <c r="BX32" s="4173"/>
      <c r="BY32" s="3911"/>
      <c r="BZ32" s="4173" t="str">
        <f>IF(TITLE_DATE_PR_CHANGE="",IF(TITLE_DATE_PR="","",TITLE_DATE_PR),TITLE_DATE_PR_CHANGE)</f>
        <v>45618.48091435185</v>
      </c>
      <c r="CA32" s="4173"/>
      <c r="CB32" s="4173"/>
      <c r="CC32" s="4173"/>
      <c r="CD32" s="4173"/>
      <c r="CE32" s="4173"/>
      <c r="CF32" s="3911"/>
      <c r="CG32" s="4173" t="str">
        <f>IF(TITLE_DATE_PR_CHANGE="",IF(TITLE_DATE_PR="","",TITLE_DATE_PR),TITLE_DATE_PR_CHANGE)</f>
        <v>45618.48091435185</v>
      </c>
      <c r="CH32" s="4173"/>
      <c r="CI32" s="4173"/>
      <c r="CJ32" s="4173"/>
      <c r="CK32" s="4173"/>
      <c r="CL32" s="4173"/>
      <c r="CM32" s="3911"/>
      <c r="CN32" s="4173" t="str">
        <f>IF(TITLE_DATE_PR_CHANGE="",IF(TITLE_DATE_PR="","",TITLE_DATE_PR),TITLE_DATE_PR_CHANGE)</f>
        <v>45618.48091435185</v>
      </c>
      <c r="CO32" s="4173"/>
      <c r="CP32" s="4173"/>
      <c r="CQ32" s="4173"/>
      <c r="CR32" s="4173"/>
      <c r="CS32" s="4173"/>
      <c r="CT32" s="3911"/>
      <c r="CU32" s="4173" t="str">
        <f>IF(TITLE_DATE_PR_CHANGE="",IF(TITLE_DATE_PR="","",TITLE_DATE_PR),TITLE_DATE_PR_CHANGE)</f>
        <v>45618.48091435185</v>
      </c>
      <c r="CV32" s="4173"/>
      <c r="CW32" s="4173"/>
      <c r="CX32" s="4173"/>
      <c r="CY32" s="4173"/>
      <c r="CZ32" s="4173"/>
      <c r="DA32" s="3911"/>
      <c r="DB32" s="4173" t="str">
        <f>IF(TITLE_DATE_PR_CHANGE="",IF(TITLE_DATE_PR="","",TITLE_DATE_PR),TITLE_DATE_PR_CHANGE)</f>
        <v>45618.48091435185</v>
      </c>
      <c r="DC32" s="4173"/>
      <c r="DD32" s="4173"/>
      <c r="DE32" s="4173"/>
      <c r="DF32" s="4173"/>
      <c r="DG32" s="4173"/>
      <c r="DH32" s="3911"/>
      <c r="DI32" s="382"/>
      <c r="DJ32" s="336"/>
      <c r="DK32" s="424"/>
      <c r="DL32" s="424"/>
      <c r="DM32" s="424"/>
      <c r="DN32" s="424"/>
      <c r="DO32" s="424"/>
      <c r="DP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1-3.25-935/24</v>
      </c>
      <c r="W33" s="2307"/>
      <c r="X33" s="2307"/>
      <c r="Y33" s="2307"/>
      <c r="Z33" s="2307"/>
      <c r="AA33" s="2307"/>
      <c r="AB33" s="382"/>
      <c r="AC33" s="2307" t="str">
        <f>IF(TITLE_NUMBER_PR_CHANGE="",IF(TITLE_NUMBER_PR="","",TITLE_NUMBER_PR),TITLE_NUMBER_PR_CHANGE)</f>
        <v>1-3.25-935/24</v>
      </c>
      <c r="AD33" s="2307"/>
      <c r="AE33" s="2307"/>
      <c r="AF33" s="2307"/>
      <c r="AG33" s="2307"/>
      <c r="AH33" s="2307"/>
      <c r="AI33" s="382"/>
      <c r="AJ33" s="4172" t="str">
        <f>IF(TITLE_NUMBER_PR_CHANGE="",IF(TITLE_NUMBER_PR="","",TITLE_NUMBER_PR),TITLE_NUMBER_PR_CHANGE)</f>
        <v>1-3.25-935/24</v>
      </c>
      <c r="AK33" s="4172"/>
      <c r="AL33" s="4172"/>
      <c r="AM33" s="4172"/>
      <c r="AN33" s="4172"/>
      <c r="AO33" s="4172"/>
      <c r="AP33" s="3911"/>
      <c r="AQ33" s="4172" t="str">
        <f>IF(TITLE_NUMBER_PR_CHANGE="",IF(TITLE_NUMBER_PR="","",TITLE_NUMBER_PR),TITLE_NUMBER_PR_CHANGE)</f>
        <v>1-3.25-935/24</v>
      </c>
      <c r="AR33" s="4172"/>
      <c r="AS33" s="4172"/>
      <c r="AT33" s="4172"/>
      <c r="AU33" s="4172"/>
      <c r="AV33" s="4172"/>
      <c r="AW33" s="3911"/>
      <c r="AX33" s="4172" t="str">
        <f>IF(TITLE_NUMBER_PR_CHANGE="",IF(TITLE_NUMBER_PR="","",TITLE_NUMBER_PR),TITLE_NUMBER_PR_CHANGE)</f>
        <v>1-3.25-935/24</v>
      </c>
      <c r="AY33" s="4172"/>
      <c r="AZ33" s="4172"/>
      <c r="BA33" s="4172"/>
      <c r="BB33" s="4172"/>
      <c r="BC33" s="4172"/>
      <c r="BD33" s="3911"/>
      <c r="BE33" s="4172" t="str">
        <f>IF(TITLE_NUMBER_PR_CHANGE="",IF(TITLE_NUMBER_PR="","",TITLE_NUMBER_PR),TITLE_NUMBER_PR_CHANGE)</f>
        <v>1-3.25-935/24</v>
      </c>
      <c r="BF33" s="4172"/>
      <c r="BG33" s="4172"/>
      <c r="BH33" s="4172"/>
      <c r="BI33" s="4172"/>
      <c r="BJ33" s="4172"/>
      <c r="BK33" s="3911"/>
      <c r="BL33" s="4172" t="str">
        <f>IF(TITLE_NUMBER_PR_CHANGE="",IF(TITLE_NUMBER_PR="","",TITLE_NUMBER_PR),TITLE_NUMBER_PR_CHANGE)</f>
        <v>1-3.25-935/24</v>
      </c>
      <c r="BM33" s="4172"/>
      <c r="BN33" s="4172"/>
      <c r="BO33" s="4172"/>
      <c r="BP33" s="4172"/>
      <c r="BQ33" s="4172"/>
      <c r="BR33" s="3911"/>
      <c r="BS33" s="4172" t="str">
        <f>IF(TITLE_NUMBER_PR_CHANGE="",IF(TITLE_NUMBER_PR="","",TITLE_NUMBER_PR),TITLE_NUMBER_PR_CHANGE)</f>
        <v>1-3.25-935/24</v>
      </c>
      <c r="BT33" s="4172"/>
      <c r="BU33" s="4172"/>
      <c r="BV33" s="4172"/>
      <c r="BW33" s="4172"/>
      <c r="BX33" s="4172"/>
      <c r="BY33" s="3911"/>
      <c r="BZ33" s="4172" t="str">
        <f>IF(TITLE_NUMBER_PR_CHANGE="",IF(TITLE_NUMBER_PR="","",TITLE_NUMBER_PR),TITLE_NUMBER_PR_CHANGE)</f>
        <v>1-3.25-935/24</v>
      </c>
      <c r="CA33" s="4172"/>
      <c r="CB33" s="4172"/>
      <c r="CC33" s="4172"/>
      <c r="CD33" s="4172"/>
      <c r="CE33" s="4172"/>
      <c r="CF33" s="3911"/>
      <c r="CG33" s="4172" t="str">
        <f>IF(TITLE_NUMBER_PR_CHANGE="",IF(TITLE_NUMBER_PR="","",TITLE_NUMBER_PR),TITLE_NUMBER_PR_CHANGE)</f>
        <v>1-3.25-935/24</v>
      </c>
      <c r="CH33" s="4172"/>
      <c r="CI33" s="4172"/>
      <c r="CJ33" s="4172"/>
      <c r="CK33" s="4172"/>
      <c r="CL33" s="4172"/>
      <c r="CM33" s="3911"/>
      <c r="CN33" s="4172" t="str">
        <f>IF(TITLE_NUMBER_PR_CHANGE="",IF(TITLE_NUMBER_PR="","",TITLE_NUMBER_PR),TITLE_NUMBER_PR_CHANGE)</f>
        <v>1-3.25-935/24</v>
      </c>
      <c r="CO33" s="4172"/>
      <c r="CP33" s="4172"/>
      <c r="CQ33" s="4172"/>
      <c r="CR33" s="4172"/>
      <c r="CS33" s="4172"/>
      <c r="CT33" s="3911"/>
      <c r="CU33" s="4172" t="str">
        <f>IF(TITLE_NUMBER_PR_CHANGE="",IF(TITLE_NUMBER_PR="","",TITLE_NUMBER_PR),TITLE_NUMBER_PR_CHANGE)</f>
        <v>1-3.25-935/24</v>
      </c>
      <c r="CV33" s="4172"/>
      <c r="CW33" s="4172"/>
      <c r="CX33" s="4172"/>
      <c r="CY33" s="4172"/>
      <c r="CZ33" s="4172"/>
      <c r="DA33" s="3911"/>
      <c r="DB33" s="4172" t="str">
        <f>IF(TITLE_NUMBER_PR_CHANGE="",IF(TITLE_NUMBER_PR="","",TITLE_NUMBER_PR),TITLE_NUMBER_PR_CHANGE)</f>
        <v>1-3.25-935/24</v>
      </c>
      <c r="DC33" s="4172"/>
      <c r="DD33" s="4172"/>
      <c r="DE33" s="4172"/>
      <c r="DF33" s="4172"/>
      <c r="DG33" s="4172"/>
      <c r="DH33" s="3911"/>
      <c r="DI33" s="382"/>
      <c r="DJ33" s="336"/>
      <c r="DK33" s="424"/>
      <c r="DL33" s="424"/>
      <c r="DM33" s="424"/>
      <c r="DN33" s="424"/>
      <c r="DO33" s="424"/>
      <c r="DP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J34" s="3911"/>
      <c r="AK34" s="3911"/>
      <c r="AL34" s="3911"/>
      <c r="AM34" s="3911"/>
      <c r="AN34" s="3911"/>
      <c r="AO34" s="3911"/>
      <c r="AP34" s="4175" t="s">
        <v>428</v>
      </c>
      <c r="AQ34" s="3911"/>
      <c r="AR34" s="3911"/>
      <c r="AS34" s="3911"/>
      <c r="AT34" s="3911"/>
      <c r="AU34" s="3911"/>
      <c r="AV34" s="3911"/>
      <c r="AW34" s="4175" t="s">
        <v>428</v>
      </c>
      <c r="AX34" s="3911"/>
      <c r="AY34" s="3911"/>
      <c r="AZ34" s="3911"/>
      <c r="BA34" s="3911"/>
      <c r="BB34" s="3911"/>
      <c r="BC34" s="3911"/>
      <c r="BD34" s="4175" t="s">
        <v>428</v>
      </c>
      <c r="BE34" s="3911"/>
      <c r="BF34" s="3911"/>
      <c r="BG34" s="3911"/>
      <c r="BH34" s="3911"/>
      <c r="BI34" s="3911"/>
      <c r="BJ34" s="3911"/>
      <c r="BK34" s="4175" t="s">
        <v>428</v>
      </c>
      <c r="BL34" s="3911"/>
      <c r="BM34" s="3911"/>
      <c r="BN34" s="3911"/>
      <c r="BO34" s="3911"/>
      <c r="BP34" s="3911"/>
      <c r="BQ34" s="3911"/>
      <c r="BR34" s="4175" t="s">
        <v>428</v>
      </c>
      <c r="BS34" s="3911"/>
      <c r="BT34" s="3911"/>
      <c r="BU34" s="3911"/>
      <c r="BV34" s="3911"/>
      <c r="BW34" s="3911"/>
      <c r="BX34" s="3911"/>
      <c r="BY34" s="4175" t="s">
        <v>428</v>
      </c>
      <c r="BZ34" s="3911"/>
      <c r="CA34" s="3911"/>
      <c r="CB34" s="3911"/>
      <c r="CC34" s="3911"/>
      <c r="CD34" s="3911"/>
      <c r="CE34" s="3911"/>
      <c r="CF34" s="4175" t="s">
        <v>428</v>
      </c>
      <c r="CG34" s="3911"/>
      <c r="CH34" s="3911"/>
      <c r="CI34" s="3911"/>
      <c r="CJ34" s="3911"/>
      <c r="CK34" s="3911"/>
      <c r="CL34" s="3911"/>
      <c r="CM34" s="4175" t="s">
        <v>428</v>
      </c>
      <c r="CN34" s="3911"/>
      <c r="CO34" s="3911"/>
      <c r="CP34" s="3911"/>
      <c r="CQ34" s="3911"/>
      <c r="CR34" s="3911"/>
      <c r="CS34" s="3911"/>
      <c r="CT34" s="4175" t="s">
        <v>428</v>
      </c>
      <c r="CU34" s="3911"/>
      <c r="CV34" s="3911"/>
      <c r="CW34" s="3911"/>
      <c r="CX34" s="3911"/>
      <c r="CY34" s="3911"/>
      <c r="CZ34" s="3911"/>
      <c r="DA34" s="4175" t="s">
        <v>428</v>
      </c>
      <c r="DB34" s="3911"/>
      <c r="DC34" s="3911"/>
      <c r="DD34" s="3911"/>
      <c r="DE34" s="3911"/>
      <c r="DF34" s="3911"/>
      <c r="DG34" s="3911"/>
      <c r="DH34" s="4175" t="s">
        <v>428</v>
      </c>
      <c r="DK34" s="424"/>
      <c r="DL34" s="424"/>
      <c r="DM34" s="424"/>
      <c r="DN34" s="424"/>
      <c r="DO34" s="424"/>
      <c r="DP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4176" t="s">
        <v>518</v>
      </c>
      <c r="AK35" s="4176"/>
      <c r="AL35" s="4176"/>
      <c r="AM35" s="4176"/>
      <c r="AN35" s="4176"/>
      <c r="AO35" s="4176"/>
      <c r="AP35" s="4176"/>
      <c r="AQ35" s="4176" t="s">
        <v>518</v>
      </c>
      <c r="AR35" s="4176"/>
      <c r="AS35" s="4176"/>
      <c r="AT35" s="4176"/>
      <c r="AU35" s="4176"/>
      <c r="AV35" s="4176"/>
      <c r="AW35" s="4176"/>
      <c r="AX35" s="4176" t="s">
        <v>518</v>
      </c>
      <c r="AY35" s="4176"/>
      <c r="AZ35" s="4176"/>
      <c r="BA35" s="4176"/>
      <c r="BB35" s="4176"/>
      <c r="BC35" s="4176"/>
      <c r="BD35" s="4176"/>
      <c r="BE35" s="4176" t="s">
        <v>518</v>
      </c>
      <c r="BF35" s="4176"/>
      <c r="BG35" s="4176"/>
      <c r="BH35" s="4176"/>
      <c r="BI35" s="4176"/>
      <c r="BJ35" s="4176"/>
      <c r="BK35" s="4176"/>
      <c r="BL35" s="4176" t="s">
        <v>518</v>
      </c>
      <c r="BM35" s="4176"/>
      <c r="BN35" s="4176"/>
      <c r="BO35" s="4176"/>
      <c r="BP35" s="4176"/>
      <c r="BQ35" s="4176"/>
      <c r="BR35" s="4176"/>
      <c r="BS35" s="4176" t="s">
        <v>518</v>
      </c>
      <c r="BT35" s="4176"/>
      <c r="BU35" s="4176"/>
      <c r="BV35" s="4176"/>
      <c r="BW35" s="4176"/>
      <c r="BX35" s="4176"/>
      <c r="BY35" s="4176"/>
      <c r="BZ35" s="4176" t="s">
        <v>518</v>
      </c>
      <c r="CA35" s="4176"/>
      <c r="CB35" s="4176"/>
      <c r="CC35" s="4176"/>
      <c r="CD35" s="4176"/>
      <c r="CE35" s="4176"/>
      <c r="CF35" s="4176"/>
      <c r="CG35" s="4176" t="s">
        <v>518</v>
      </c>
      <c r="CH35" s="4176"/>
      <c r="CI35" s="4176"/>
      <c r="CJ35" s="4176"/>
      <c r="CK35" s="4176"/>
      <c r="CL35" s="4176"/>
      <c r="CM35" s="4176"/>
      <c r="CN35" s="4176" t="s">
        <v>518</v>
      </c>
      <c r="CO35" s="4176"/>
      <c r="CP35" s="4176"/>
      <c r="CQ35" s="4176"/>
      <c r="CR35" s="4176"/>
      <c r="CS35" s="4176"/>
      <c r="CT35" s="4176"/>
      <c r="CU35" s="4176" t="s">
        <v>518</v>
      </c>
      <c r="CV35" s="4176"/>
      <c r="CW35" s="4176"/>
      <c r="CX35" s="4176"/>
      <c r="CY35" s="4176"/>
      <c r="CZ35" s="4176"/>
      <c r="DA35" s="4176"/>
      <c r="DB35" s="4176" t="s">
        <v>518</v>
      </c>
      <c r="DC35" s="4176"/>
      <c r="DD35" s="4176"/>
      <c r="DE35" s="4176"/>
      <c r="DF35" s="4176"/>
      <c r="DG35" s="4176"/>
      <c r="DH35" s="4176"/>
      <c r="DP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4177" t="s">
        <v>303</v>
      </c>
      <c r="AK36" s="4177"/>
      <c r="AL36" s="4177"/>
      <c r="AM36" s="4177"/>
      <c r="AN36" s="4177"/>
      <c r="AO36" s="4177"/>
      <c r="AP36" s="4177"/>
      <c r="AQ36" s="4177" t="s">
        <v>303</v>
      </c>
      <c r="AR36" s="4177"/>
      <c r="AS36" s="4177"/>
      <c r="AT36" s="4177"/>
      <c r="AU36" s="4177"/>
      <c r="AV36" s="4177"/>
      <c r="AW36" s="4177"/>
      <c r="AX36" s="4177" t="s">
        <v>303</v>
      </c>
      <c r="AY36" s="4177"/>
      <c r="AZ36" s="4177"/>
      <c r="BA36" s="4177"/>
      <c r="BB36" s="4177"/>
      <c r="BC36" s="4177"/>
      <c r="BD36" s="4177"/>
      <c r="BE36" s="4177" t="s">
        <v>303</v>
      </c>
      <c r="BF36" s="4177"/>
      <c r="BG36" s="4177"/>
      <c r="BH36" s="4177"/>
      <c r="BI36" s="4177"/>
      <c r="BJ36" s="4177"/>
      <c r="BK36" s="4177"/>
      <c r="BL36" s="4177" t="s">
        <v>303</v>
      </c>
      <c r="BM36" s="4177"/>
      <c r="BN36" s="4177"/>
      <c r="BO36" s="4177"/>
      <c r="BP36" s="4177"/>
      <c r="BQ36" s="4177"/>
      <c r="BR36" s="4177"/>
      <c r="BS36" s="4177" t="s">
        <v>303</v>
      </c>
      <c r="BT36" s="4177"/>
      <c r="BU36" s="4177"/>
      <c r="BV36" s="4177"/>
      <c r="BW36" s="4177"/>
      <c r="BX36" s="4177"/>
      <c r="BY36" s="4177"/>
      <c r="BZ36" s="4177" t="s">
        <v>303</v>
      </c>
      <c r="CA36" s="4177"/>
      <c r="CB36" s="4177"/>
      <c r="CC36" s="4177"/>
      <c r="CD36" s="4177"/>
      <c r="CE36" s="4177"/>
      <c r="CF36" s="4177"/>
      <c r="CG36" s="4177" t="s">
        <v>303</v>
      </c>
      <c r="CH36" s="4177"/>
      <c r="CI36" s="4177"/>
      <c r="CJ36" s="4177"/>
      <c r="CK36" s="4177"/>
      <c r="CL36" s="4177"/>
      <c r="CM36" s="4177"/>
      <c r="CN36" s="4177" t="s">
        <v>303</v>
      </c>
      <c r="CO36" s="4177"/>
      <c r="CP36" s="4177"/>
      <c r="CQ36" s="4177"/>
      <c r="CR36" s="4177"/>
      <c r="CS36" s="4177"/>
      <c r="CT36" s="4177"/>
      <c r="CU36" s="4177" t="s">
        <v>303</v>
      </c>
      <c r="CV36" s="4177"/>
      <c r="CW36" s="4177"/>
      <c r="CX36" s="4177"/>
      <c r="CY36" s="4177"/>
      <c r="CZ36" s="4177"/>
      <c r="DA36" s="4177"/>
      <c r="DB36" s="4177" t="s">
        <v>303</v>
      </c>
      <c r="DC36" s="4177"/>
      <c r="DD36" s="4177"/>
      <c r="DE36" s="4177"/>
      <c r="DF36" s="4177"/>
      <c r="DG36" s="4177"/>
      <c r="DH36" s="4177"/>
      <c r="DI36" s="2183"/>
      <c r="DJ36" s="2183"/>
      <c r="DP36" s="1211"/>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4178" t="s">
        <v>430</v>
      </c>
      <c r="AK37" s="4179"/>
      <c r="AL37" s="4179"/>
      <c r="AM37" s="4179"/>
      <c r="AN37" s="4179"/>
      <c r="AO37" s="4180"/>
      <c r="AP37" s="4181" t="s">
        <v>431</v>
      </c>
      <c r="AQ37" s="4178" t="s">
        <v>430</v>
      </c>
      <c r="AR37" s="4179"/>
      <c r="AS37" s="4179"/>
      <c r="AT37" s="4179"/>
      <c r="AU37" s="4179"/>
      <c r="AV37" s="4180"/>
      <c r="AW37" s="4181" t="s">
        <v>431</v>
      </c>
      <c r="AX37" s="4178" t="s">
        <v>430</v>
      </c>
      <c r="AY37" s="4179"/>
      <c r="AZ37" s="4179"/>
      <c r="BA37" s="4179"/>
      <c r="BB37" s="4179"/>
      <c r="BC37" s="4180"/>
      <c r="BD37" s="4181" t="s">
        <v>431</v>
      </c>
      <c r="BE37" s="4178" t="s">
        <v>430</v>
      </c>
      <c r="BF37" s="4179"/>
      <c r="BG37" s="4179"/>
      <c r="BH37" s="4179"/>
      <c r="BI37" s="4179"/>
      <c r="BJ37" s="4180"/>
      <c r="BK37" s="4181" t="s">
        <v>431</v>
      </c>
      <c r="BL37" s="4178" t="s">
        <v>430</v>
      </c>
      <c r="BM37" s="4179"/>
      <c r="BN37" s="4179"/>
      <c r="BO37" s="4179"/>
      <c r="BP37" s="4179"/>
      <c r="BQ37" s="4180"/>
      <c r="BR37" s="4181" t="s">
        <v>431</v>
      </c>
      <c r="BS37" s="4178" t="s">
        <v>430</v>
      </c>
      <c r="BT37" s="4179"/>
      <c r="BU37" s="4179"/>
      <c r="BV37" s="4179"/>
      <c r="BW37" s="4179"/>
      <c r="BX37" s="4180"/>
      <c r="BY37" s="4181" t="s">
        <v>431</v>
      </c>
      <c r="BZ37" s="4178" t="s">
        <v>430</v>
      </c>
      <c r="CA37" s="4179"/>
      <c r="CB37" s="4179"/>
      <c r="CC37" s="4179"/>
      <c r="CD37" s="4179"/>
      <c r="CE37" s="4180"/>
      <c r="CF37" s="4181" t="s">
        <v>431</v>
      </c>
      <c r="CG37" s="4178" t="s">
        <v>430</v>
      </c>
      <c r="CH37" s="4179"/>
      <c r="CI37" s="4179"/>
      <c r="CJ37" s="4179"/>
      <c r="CK37" s="4179"/>
      <c r="CL37" s="4180"/>
      <c r="CM37" s="4181" t="s">
        <v>431</v>
      </c>
      <c r="CN37" s="4178" t="s">
        <v>430</v>
      </c>
      <c r="CO37" s="4179"/>
      <c r="CP37" s="4179"/>
      <c r="CQ37" s="4179"/>
      <c r="CR37" s="4179"/>
      <c r="CS37" s="4180"/>
      <c r="CT37" s="4181" t="s">
        <v>431</v>
      </c>
      <c r="CU37" s="4178" t="s">
        <v>430</v>
      </c>
      <c r="CV37" s="4179"/>
      <c r="CW37" s="4179"/>
      <c r="CX37" s="4179"/>
      <c r="CY37" s="4179"/>
      <c r="CZ37" s="4180"/>
      <c r="DA37" s="4181" t="s">
        <v>431</v>
      </c>
      <c r="DB37" s="4178" t="s">
        <v>430</v>
      </c>
      <c r="DC37" s="4179"/>
      <c r="DD37" s="4179"/>
      <c r="DE37" s="4179"/>
      <c r="DF37" s="4179"/>
      <c r="DG37" s="4180"/>
      <c r="DH37" s="4181" t="s">
        <v>431</v>
      </c>
      <c r="DI37" s="2336" t="s">
        <v>433</v>
      </c>
      <c r="DJ37" s="2183"/>
      <c r="DP37" s="1211">
        <v>14</v>
      </c>
    </row>
    <row customHeight="1" ht="35.699999999999996">
      <c r="Q38" s="432"/>
      <c r="R38" s="432"/>
      <c r="S38" s="2329"/>
      <c r="T38" s="2265"/>
      <c r="U38" s="1087"/>
      <c r="V38" s="1539" t="s">
        <v>489</v>
      </c>
      <c r="W38" s="2318" t="s">
        <v>436</v>
      </c>
      <c r="X38" s="2319"/>
      <c r="Y38" s="2318" t="s">
        <v>437</v>
      </c>
      <c r="Z38" s="2325"/>
      <c r="AA38" s="2319"/>
      <c r="AB38" s="2334"/>
      <c r="AC38" s="1539" t="s">
        <v>489</v>
      </c>
      <c r="AD38" s="2318" t="s">
        <v>436</v>
      </c>
      <c r="AE38" s="2319"/>
      <c r="AF38" s="2318" t="s">
        <v>437</v>
      </c>
      <c r="AG38" s="2325"/>
      <c r="AH38" s="2319"/>
      <c r="AI38" s="2334"/>
      <c r="AJ38" s="4183" t="s">
        <v>489</v>
      </c>
      <c r="AK38" s="4184" t="s">
        <v>436</v>
      </c>
      <c r="AL38" s="4185"/>
      <c r="AM38" s="4184" t="s">
        <v>437</v>
      </c>
      <c r="AN38" s="4186"/>
      <c r="AO38" s="4185"/>
      <c r="AP38" s="4187"/>
      <c r="AQ38" s="4183" t="s">
        <v>489</v>
      </c>
      <c r="AR38" s="4184" t="s">
        <v>436</v>
      </c>
      <c r="AS38" s="4185"/>
      <c r="AT38" s="4184" t="s">
        <v>437</v>
      </c>
      <c r="AU38" s="4186"/>
      <c r="AV38" s="4185"/>
      <c r="AW38" s="4187"/>
      <c r="AX38" s="4183" t="s">
        <v>489</v>
      </c>
      <c r="AY38" s="4184" t="s">
        <v>436</v>
      </c>
      <c r="AZ38" s="4185"/>
      <c r="BA38" s="4184" t="s">
        <v>437</v>
      </c>
      <c r="BB38" s="4186"/>
      <c r="BC38" s="4185"/>
      <c r="BD38" s="4187"/>
      <c r="BE38" s="4183" t="s">
        <v>489</v>
      </c>
      <c r="BF38" s="4184" t="s">
        <v>436</v>
      </c>
      <c r="BG38" s="4185"/>
      <c r="BH38" s="4184" t="s">
        <v>437</v>
      </c>
      <c r="BI38" s="4186"/>
      <c r="BJ38" s="4185"/>
      <c r="BK38" s="4187"/>
      <c r="BL38" s="4183" t="s">
        <v>489</v>
      </c>
      <c r="BM38" s="4184" t="s">
        <v>436</v>
      </c>
      <c r="BN38" s="4185"/>
      <c r="BO38" s="4184" t="s">
        <v>437</v>
      </c>
      <c r="BP38" s="4186"/>
      <c r="BQ38" s="4185"/>
      <c r="BR38" s="4187"/>
      <c r="BS38" s="4183" t="s">
        <v>489</v>
      </c>
      <c r="BT38" s="4184" t="s">
        <v>436</v>
      </c>
      <c r="BU38" s="4185"/>
      <c r="BV38" s="4184" t="s">
        <v>437</v>
      </c>
      <c r="BW38" s="4186"/>
      <c r="BX38" s="4185"/>
      <c r="BY38" s="4187"/>
      <c r="BZ38" s="4183" t="s">
        <v>489</v>
      </c>
      <c r="CA38" s="4184" t="s">
        <v>436</v>
      </c>
      <c r="CB38" s="4185"/>
      <c r="CC38" s="4184" t="s">
        <v>437</v>
      </c>
      <c r="CD38" s="4186"/>
      <c r="CE38" s="4185"/>
      <c r="CF38" s="4187"/>
      <c r="CG38" s="4183" t="s">
        <v>489</v>
      </c>
      <c r="CH38" s="4184" t="s">
        <v>436</v>
      </c>
      <c r="CI38" s="4185"/>
      <c r="CJ38" s="4184" t="s">
        <v>437</v>
      </c>
      <c r="CK38" s="4186"/>
      <c r="CL38" s="4185"/>
      <c r="CM38" s="4187"/>
      <c r="CN38" s="4183" t="s">
        <v>489</v>
      </c>
      <c r="CO38" s="4184" t="s">
        <v>436</v>
      </c>
      <c r="CP38" s="4185"/>
      <c r="CQ38" s="4184" t="s">
        <v>437</v>
      </c>
      <c r="CR38" s="4186"/>
      <c r="CS38" s="4185"/>
      <c r="CT38" s="4187"/>
      <c r="CU38" s="4183" t="s">
        <v>489</v>
      </c>
      <c r="CV38" s="4184" t="s">
        <v>436</v>
      </c>
      <c r="CW38" s="4185"/>
      <c r="CX38" s="4184" t="s">
        <v>437</v>
      </c>
      <c r="CY38" s="4186"/>
      <c r="CZ38" s="4185"/>
      <c r="DA38" s="4187"/>
      <c r="DB38" s="4183" t="s">
        <v>489</v>
      </c>
      <c r="DC38" s="4184" t="s">
        <v>436</v>
      </c>
      <c r="DD38" s="4185"/>
      <c r="DE38" s="4184" t="s">
        <v>437</v>
      </c>
      <c r="DF38" s="4186"/>
      <c r="DG38" s="4185"/>
      <c r="DH38" s="4187"/>
      <c r="DI38" s="2337"/>
      <c r="DJ38" s="2183"/>
      <c r="DP38" s="1211">
        <v>34</v>
      </c>
    </row>
    <row customHeight="1" ht="90.3">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39" t="s">
        <v>519</v>
      </c>
      <c r="W39" s="1278" t="s">
        <v>520</v>
      </c>
      <c r="X39" s="1278" t="s">
        <v>494</v>
      </c>
      <c r="Y39" s="1545" t="s">
        <v>447</v>
      </c>
      <c r="Z39" s="2326" t="s">
        <v>448</v>
      </c>
      <c r="AA39" s="2327"/>
      <c r="AB39" s="2335"/>
      <c r="AC39" s="1539" t="s">
        <v>519</v>
      </c>
      <c r="AD39" s="1278" t="s">
        <v>520</v>
      </c>
      <c r="AE39" s="1278" t="s">
        <v>494</v>
      </c>
      <c r="AF39" s="1545" t="s">
        <v>447</v>
      </c>
      <c r="AG39" s="2326" t="s">
        <v>448</v>
      </c>
      <c r="AH39" s="2327"/>
      <c r="AI39" s="2335"/>
      <c r="AJ39" s="4183" t="s">
        <v>519</v>
      </c>
      <c r="AK39" s="4189" t="s">
        <v>520</v>
      </c>
      <c r="AL39" s="4189" t="s">
        <v>494</v>
      </c>
      <c r="AM39" s="4189" t="s">
        <v>447</v>
      </c>
      <c r="AN39" s="4190" t="s">
        <v>448</v>
      </c>
      <c r="AO39" s="4191"/>
      <c r="AP39" s="4192"/>
      <c r="AQ39" s="4183" t="s">
        <v>519</v>
      </c>
      <c r="AR39" s="4189" t="s">
        <v>520</v>
      </c>
      <c r="AS39" s="4189" t="s">
        <v>494</v>
      </c>
      <c r="AT39" s="4189" t="s">
        <v>447</v>
      </c>
      <c r="AU39" s="4190" t="s">
        <v>448</v>
      </c>
      <c r="AV39" s="4191"/>
      <c r="AW39" s="4192"/>
      <c r="AX39" s="4183" t="s">
        <v>519</v>
      </c>
      <c r="AY39" s="4189" t="s">
        <v>520</v>
      </c>
      <c r="AZ39" s="4189" t="s">
        <v>494</v>
      </c>
      <c r="BA39" s="4189" t="s">
        <v>447</v>
      </c>
      <c r="BB39" s="4190" t="s">
        <v>448</v>
      </c>
      <c r="BC39" s="4191"/>
      <c r="BD39" s="4192"/>
      <c r="BE39" s="4183" t="s">
        <v>519</v>
      </c>
      <c r="BF39" s="4189" t="s">
        <v>520</v>
      </c>
      <c r="BG39" s="4189" t="s">
        <v>494</v>
      </c>
      <c r="BH39" s="4189" t="s">
        <v>447</v>
      </c>
      <c r="BI39" s="4190" t="s">
        <v>448</v>
      </c>
      <c r="BJ39" s="4191"/>
      <c r="BK39" s="4192"/>
      <c r="BL39" s="4183" t="s">
        <v>519</v>
      </c>
      <c r="BM39" s="4189" t="s">
        <v>520</v>
      </c>
      <c r="BN39" s="4189" t="s">
        <v>494</v>
      </c>
      <c r="BO39" s="4189" t="s">
        <v>447</v>
      </c>
      <c r="BP39" s="4190" t="s">
        <v>448</v>
      </c>
      <c r="BQ39" s="4191"/>
      <c r="BR39" s="4192"/>
      <c r="BS39" s="4183" t="s">
        <v>519</v>
      </c>
      <c r="BT39" s="4189" t="s">
        <v>520</v>
      </c>
      <c r="BU39" s="4189" t="s">
        <v>494</v>
      </c>
      <c r="BV39" s="4189" t="s">
        <v>447</v>
      </c>
      <c r="BW39" s="4190" t="s">
        <v>448</v>
      </c>
      <c r="BX39" s="4191"/>
      <c r="BY39" s="4192"/>
      <c r="BZ39" s="4183" t="s">
        <v>519</v>
      </c>
      <c r="CA39" s="4189" t="s">
        <v>520</v>
      </c>
      <c r="CB39" s="4189" t="s">
        <v>494</v>
      </c>
      <c r="CC39" s="4189" t="s">
        <v>447</v>
      </c>
      <c r="CD39" s="4190" t="s">
        <v>448</v>
      </c>
      <c r="CE39" s="4191"/>
      <c r="CF39" s="4192"/>
      <c r="CG39" s="4183" t="s">
        <v>519</v>
      </c>
      <c r="CH39" s="4189" t="s">
        <v>520</v>
      </c>
      <c r="CI39" s="4189" t="s">
        <v>494</v>
      </c>
      <c r="CJ39" s="4189" t="s">
        <v>447</v>
      </c>
      <c r="CK39" s="4190" t="s">
        <v>448</v>
      </c>
      <c r="CL39" s="4191"/>
      <c r="CM39" s="4192"/>
      <c r="CN39" s="4183" t="s">
        <v>519</v>
      </c>
      <c r="CO39" s="4189" t="s">
        <v>520</v>
      </c>
      <c r="CP39" s="4189" t="s">
        <v>494</v>
      </c>
      <c r="CQ39" s="4189" t="s">
        <v>447</v>
      </c>
      <c r="CR39" s="4190" t="s">
        <v>448</v>
      </c>
      <c r="CS39" s="4191"/>
      <c r="CT39" s="4192"/>
      <c r="CU39" s="4183" t="s">
        <v>519</v>
      </c>
      <c r="CV39" s="4189" t="s">
        <v>520</v>
      </c>
      <c r="CW39" s="4189" t="s">
        <v>494</v>
      </c>
      <c r="CX39" s="4189" t="s">
        <v>447</v>
      </c>
      <c r="CY39" s="4190" t="s">
        <v>448</v>
      </c>
      <c r="CZ39" s="4191"/>
      <c r="DA39" s="4192"/>
      <c r="DB39" s="4183" t="s">
        <v>519</v>
      </c>
      <c r="DC39" s="4189" t="s">
        <v>520</v>
      </c>
      <c r="DD39" s="4189" t="s">
        <v>494</v>
      </c>
      <c r="DE39" s="4189" t="s">
        <v>447</v>
      </c>
      <c r="DF39" s="4190" t="s">
        <v>448</v>
      </c>
      <c r="DG39" s="4191"/>
      <c r="DH39" s="4192"/>
      <c r="DI39" s="2338"/>
      <c r="DJ39" s="2183"/>
      <c r="DP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4194">
        <f>OFFSET(AJ40,0,-1)+1</f>
        <v>15</v>
      </c>
      <c r="AK40" s="4194">
        <f>OFFSET(AK40,0,-1)+1</f>
        <v>16</v>
      </c>
      <c r="AL40" s="4194">
        <f>OFFSET(AL40,0,-1)+1</f>
        <v>17</v>
      </c>
      <c r="AM40" s="4194">
        <f>OFFSET(AM40,0,-1)+1</f>
        <v>18</v>
      </c>
      <c r="AN40" s="4194">
        <f>OFFSET(AN40,0,-1)+1</f>
        <v>19</v>
      </c>
      <c r="AO40" s="4194"/>
      <c r="AP40" s="4194">
        <f>OFFSET(AP40,0,-2)+1</f>
        <v>20</v>
      </c>
      <c r="AQ40" s="4194">
        <f>OFFSET(AQ40,0,-1)+1</f>
        <v>21</v>
      </c>
      <c r="AR40" s="4194">
        <f>OFFSET(AR40,0,-1)+1</f>
        <v>22</v>
      </c>
      <c r="AS40" s="4194">
        <f>OFFSET(AS40,0,-1)+1</f>
        <v>23</v>
      </c>
      <c r="AT40" s="4194">
        <f>OFFSET(AT40,0,-1)+1</f>
        <v>24</v>
      </c>
      <c r="AU40" s="4194">
        <f>OFFSET(AU40,0,-1)+1</f>
        <v>25</v>
      </c>
      <c r="AV40" s="4194"/>
      <c r="AW40" s="4194">
        <f>OFFSET(AW40,0,-2)+1</f>
        <v>26</v>
      </c>
      <c r="AX40" s="4194">
        <f>OFFSET(AX40,0,-1)+1</f>
        <v>27</v>
      </c>
      <c r="AY40" s="4194">
        <f>OFFSET(AY40,0,-1)+1</f>
        <v>28</v>
      </c>
      <c r="AZ40" s="4194">
        <f>OFFSET(AZ40,0,-1)+1</f>
        <v>29</v>
      </c>
      <c r="BA40" s="4194">
        <f>OFFSET(BA40,0,-1)+1</f>
        <v>30</v>
      </c>
      <c r="BB40" s="4194">
        <f>OFFSET(BB40,0,-1)+1</f>
        <v>31</v>
      </c>
      <c r="BC40" s="4194"/>
      <c r="BD40" s="4194">
        <f>OFFSET(BD40,0,-2)+1</f>
        <v>32</v>
      </c>
      <c r="BE40" s="4194">
        <f>OFFSET(BE40,0,-1)+1</f>
        <v>33</v>
      </c>
      <c r="BF40" s="4194">
        <f>OFFSET(BF40,0,-1)+1</f>
        <v>34</v>
      </c>
      <c r="BG40" s="4194">
        <f>OFFSET(BG40,0,-1)+1</f>
        <v>35</v>
      </c>
      <c r="BH40" s="4194">
        <f>OFFSET(BH40,0,-1)+1</f>
        <v>36</v>
      </c>
      <c r="BI40" s="4194">
        <f>OFFSET(BI40,0,-1)+1</f>
        <v>37</v>
      </c>
      <c r="BJ40" s="4194"/>
      <c r="BK40" s="4194">
        <f>OFFSET(BK40,0,-2)+1</f>
        <v>38</v>
      </c>
      <c r="BL40" s="4194">
        <f>OFFSET(BL40,0,-1)+1</f>
        <v>39</v>
      </c>
      <c r="BM40" s="4194">
        <f>OFFSET(BM40,0,-1)+1</f>
        <v>40</v>
      </c>
      <c r="BN40" s="4194">
        <f>OFFSET(BN40,0,-1)+1</f>
        <v>41</v>
      </c>
      <c r="BO40" s="4194">
        <f>OFFSET(BO40,0,-1)+1</f>
        <v>42</v>
      </c>
      <c r="BP40" s="4194">
        <f>OFFSET(BP40,0,-1)+1</f>
        <v>43</v>
      </c>
      <c r="BQ40" s="4194"/>
      <c r="BR40" s="4194">
        <f>OFFSET(BR40,0,-2)+1</f>
        <v>44</v>
      </c>
      <c r="BS40" s="4194">
        <f>OFFSET(BS40,0,-1)+1</f>
        <v>45</v>
      </c>
      <c r="BT40" s="4194">
        <f>OFFSET(BT40,0,-1)+1</f>
        <v>46</v>
      </c>
      <c r="BU40" s="4194">
        <f>OFFSET(BU40,0,-1)+1</f>
        <v>47</v>
      </c>
      <c r="BV40" s="4194">
        <f>OFFSET(BV40,0,-1)+1</f>
        <v>48</v>
      </c>
      <c r="BW40" s="4194">
        <f>OFFSET(BW40,0,-1)+1</f>
        <v>49</v>
      </c>
      <c r="BX40" s="4194"/>
      <c r="BY40" s="4194">
        <f>OFFSET(BY40,0,-2)+1</f>
        <v>50</v>
      </c>
      <c r="BZ40" s="4194">
        <f>OFFSET(BZ40,0,-1)+1</f>
        <v>51</v>
      </c>
      <c r="CA40" s="4194">
        <f>OFFSET(CA40,0,-1)+1</f>
        <v>52</v>
      </c>
      <c r="CB40" s="4194">
        <f>OFFSET(CB40,0,-1)+1</f>
        <v>53</v>
      </c>
      <c r="CC40" s="4194">
        <f>OFFSET(CC40,0,-1)+1</f>
        <v>54</v>
      </c>
      <c r="CD40" s="4194">
        <f>OFFSET(CD40,0,-1)+1</f>
        <v>55</v>
      </c>
      <c r="CE40" s="4194"/>
      <c r="CF40" s="4194">
        <f>OFFSET(CF40,0,-2)+1</f>
        <v>56</v>
      </c>
      <c r="CG40" s="4194">
        <f>OFFSET(CG40,0,-1)+1</f>
        <v>57</v>
      </c>
      <c r="CH40" s="4194">
        <f>OFFSET(CH40,0,-1)+1</f>
        <v>58</v>
      </c>
      <c r="CI40" s="4194">
        <f>OFFSET(CI40,0,-1)+1</f>
        <v>59</v>
      </c>
      <c r="CJ40" s="4194">
        <f>OFFSET(CJ40,0,-1)+1</f>
        <v>60</v>
      </c>
      <c r="CK40" s="4194">
        <f>OFFSET(CK40,0,-1)+1</f>
        <v>61</v>
      </c>
      <c r="CL40" s="4194"/>
      <c r="CM40" s="4194">
        <f>OFFSET(CM40,0,-2)+1</f>
        <v>62</v>
      </c>
      <c r="CN40" s="4194">
        <f>OFFSET(CN40,0,-1)+1</f>
        <v>63</v>
      </c>
      <c r="CO40" s="4194">
        <f>OFFSET(CO40,0,-1)+1</f>
        <v>64</v>
      </c>
      <c r="CP40" s="4194">
        <f>OFFSET(CP40,0,-1)+1</f>
        <v>65</v>
      </c>
      <c r="CQ40" s="4194">
        <f>OFFSET(CQ40,0,-1)+1</f>
        <v>66</v>
      </c>
      <c r="CR40" s="4194">
        <f>OFFSET(CR40,0,-1)+1</f>
        <v>67</v>
      </c>
      <c r="CS40" s="4194"/>
      <c r="CT40" s="4194">
        <f>OFFSET(CT40,0,-2)+1</f>
        <v>68</v>
      </c>
      <c r="CU40" s="4194">
        <f>OFFSET(CU40,0,-1)+1</f>
        <v>69</v>
      </c>
      <c r="CV40" s="4194">
        <f>OFFSET(CV40,0,-1)+1</f>
        <v>70</v>
      </c>
      <c r="CW40" s="4194">
        <f>OFFSET(CW40,0,-1)+1</f>
        <v>71</v>
      </c>
      <c r="CX40" s="4194">
        <f>OFFSET(CX40,0,-1)+1</f>
        <v>72</v>
      </c>
      <c r="CY40" s="4194">
        <f>OFFSET(CY40,0,-1)+1</f>
        <v>73</v>
      </c>
      <c r="CZ40" s="4194"/>
      <c r="DA40" s="4194">
        <f>OFFSET(DA40,0,-2)+1</f>
        <v>74</v>
      </c>
      <c r="DB40" s="4194">
        <f>OFFSET(DB40,0,-1)+1</f>
        <v>75</v>
      </c>
      <c r="DC40" s="4194">
        <f>OFFSET(DC40,0,-1)+1</f>
        <v>76</v>
      </c>
      <c r="DD40" s="4194">
        <f>OFFSET(DD40,0,-1)+1</f>
        <v>77</v>
      </c>
      <c r="DE40" s="4194">
        <f>OFFSET(DE40,0,-1)+1</f>
        <v>78</v>
      </c>
      <c r="DF40" s="4194">
        <f>OFFSET(DF40,0,-1)+1</f>
        <v>79</v>
      </c>
      <c r="DG40" s="4194"/>
      <c r="DH40" s="4194">
        <f>OFFSET(DH40,0,-2)+1</f>
        <v>80</v>
      </c>
      <c r="DI40" s="1301">
        <f>OFFSET(DI40,0,-1)</f>
        <v>80</v>
      </c>
      <c r="DJ40" s="1538">
        <f>OFFSET(DJ40,0,-1)+1</f>
        <v>81</v>
      </c>
      <c r="DK40" s="567"/>
      <c r="DL40" s="567"/>
      <c r="DM40" s="567"/>
      <c r="DN40" s="567"/>
      <c r="DO40" s="567"/>
      <c r="DP40" s="552">
        <v>0</v>
      </c>
    </row>
    <row customHeight="1" ht="24">
      <c r="A41" s="1419" t="s">
        <v>266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1</v>
      </c>
      <c r="T41" s="354" t="s">
        <v>123</v>
      </c>
      <c r="U41" s="356"/>
      <c r="V41" s="2298"/>
      <c r="W41" s="2299"/>
      <c r="X41" s="2299"/>
      <c r="Y41" s="2299"/>
      <c r="Z41" s="2299"/>
      <c r="AA41" s="2299"/>
      <c r="AB41" s="2300"/>
      <c r="AC41" s="2298" t="str">
        <f>INDEX(PT_DIFFERENTIATION_NTAR,MATCH(A41,PT_DIFFERENTIATION_NTAR_ID,0))</f>
        <v>Тариф на водоотведение</v>
      </c>
      <c r="AD41" s="2299"/>
      <c r="AE41" s="2299"/>
      <c r="AF41" s="2299"/>
      <c r="AG41" s="2299"/>
      <c r="AH41" s="2299"/>
      <c r="AI41" s="2299"/>
      <c r="AJ41" s="3913"/>
      <c r="AK41" s="3914"/>
      <c r="AL41" s="3914"/>
      <c r="AM41" s="3914"/>
      <c r="AN41" s="3914"/>
      <c r="AO41" s="3914"/>
      <c r="AP41" s="3915"/>
      <c r="AQ41" s="3913"/>
      <c r="AR41" s="3914"/>
      <c r="AS41" s="3914"/>
      <c r="AT41" s="3914"/>
      <c r="AU41" s="3914"/>
      <c r="AV41" s="3914"/>
      <c r="AW41" s="3915"/>
      <c r="AX41" s="3913"/>
      <c r="AY41" s="3914"/>
      <c r="AZ41" s="3914"/>
      <c r="BA41" s="3914"/>
      <c r="BB41" s="3914"/>
      <c r="BC41" s="3914"/>
      <c r="BD41" s="3915"/>
      <c r="BE41" s="3913"/>
      <c r="BF41" s="3914"/>
      <c r="BG41" s="3914"/>
      <c r="BH41" s="3914"/>
      <c r="BI41" s="3914"/>
      <c r="BJ41" s="3914"/>
      <c r="BK41" s="3915"/>
      <c r="BL41" s="3913"/>
      <c r="BM41" s="3914"/>
      <c r="BN41" s="3914"/>
      <c r="BO41" s="3914"/>
      <c r="BP41" s="3914"/>
      <c r="BQ41" s="3914"/>
      <c r="BR41" s="3915"/>
      <c r="BS41" s="3913"/>
      <c r="BT41" s="3914"/>
      <c r="BU41" s="3914"/>
      <c r="BV41" s="3914"/>
      <c r="BW41" s="3914"/>
      <c r="BX41" s="3914"/>
      <c r="BY41" s="3915"/>
      <c r="BZ41" s="3913"/>
      <c r="CA41" s="3914"/>
      <c r="CB41" s="3914"/>
      <c r="CC41" s="3914"/>
      <c r="CD41" s="3914"/>
      <c r="CE41" s="3914"/>
      <c r="CF41" s="3915"/>
      <c r="CG41" s="3913"/>
      <c r="CH41" s="3914"/>
      <c r="CI41" s="3914"/>
      <c r="CJ41" s="3914"/>
      <c r="CK41" s="3914"/>
      <c r="CL41" s="3914"/>
      <c r="CM41" s="3915"/>
      <c r="CN41" s="3913"/>
      <c r="CO41" s="3914"/>
      <c r="CP41" s="3914"/>
      <c r="CQ41" s="3914"/>
      <c r="CR41" s="3914"/>
      <c r="CS41" s="3914"/>
      <c r="CT41" s="3915"/>
      <c r="CU41" s="3913"/>
      <c r="CV41" s="3914"/>
      <c r="CW41" s="3914"/>
      <c r="CX41" s="3914"/>
      <c r="CY41" s="3914"/>
      <c r="CZ41" s="3914"/>
      <c r="DA41" s="3915"/>
      <c r="DB41" s="3913"/>
      <c r="DC41" s="3914"/>
      <c r="DD41" s="3914"/>
      <c r="DE41" s="3914"/>
      <c r="DF41" s="3914"/>
      <c r="DG41" s="3914"/>
      <c r="DH41" s="3915"/>
      <c r="DI41" s="2300"/>
      <c r="DJ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DL41" s="556"/>
      <c r="DM41" s="556" t="str">
        <f>IF(T41="","",T41)</f>
        <v>Наименование тарифа</v>
      </c>
      <c r="DN41" s="556"/>
      <c r="DO41" s="556"/>
      <c r="DP41" s="1211">
        <v>23</v>
      </c>
    </row>
    <row customHeight="1" ht="24">
      <c r="A42" s="1419" t="s">
        <v>266</v>
      </c>
      <c r="B42" s="1419" t="s">
        <v>267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1.1</v>
      </c>
      <c r="T42" s="364" t="s">
        <v>400</v>
      </c>
      <c r="U42" s="356"/>
      <c r="V42" s="2298"/>
      <c r="W42" s="2299"/>
      <c r="X42" s="2299"/>
      <c r="Y42" s="2299"/>
      <c r="Z42" s="2299"/>
      <c r="AA42" s="2299"/>
      <c r="AB42" s="2300"/>
      <c r="AC42" s="2298" t="str">
        <f>INDEX(PT_DIFFERENTIATION_TER,MATCH(B42,PT_DIFFERENTIATION_TER_ID,0))</f>
        <v>без дифференциации</v>
      </c>
      <c r="AD42" s="2299"/>
      <c r="AE42" s="2299"/>
      <c r="AF42" s="2299"/>
      <c r="AG42" s="2299"/>
      <c r="AH42" s="2299"/>
      <c r="AI42" s="2299"/>
      <c r="AJ42" s="3913"/>
      <c r="AK42" s="3914"/>
      <c r="AL42" s="3914"/>
      <c r="AM42" s="3914"/>
      <c r="AN42" s="3914"/>
      <c r="AO42" s="3914"/>
      <c r="AP42" s="3915"/>
      <c r="AQ42" s="3913"/>
      <c r="AR42" s="3914"/>
      <c r="AS42" s="3914"/>
      <c r="AT42" s="3914"/>
      <c r="AU42" s="3914"/>
      <c r="AV42" s="3914"/>
      <c r="AW42" s="3915"/>
      <c r="AX42" s="3913"/>
      <c r="AY42" s="3914"/>
      <c r="AZ42" s="3914"/>
      <c r="BA42" s="3914"/>
      <c r="BB42" s="3914"/>
      <c r="BC42" s="3914"/>
      <c r="BD42" s="3915"/>
      <c r="BE42" s="3913"/>
      <c r="BF42" s="3914"/>
      <c r="BG42" s="3914"/>
      <c r="BH42" s="3914"/>
      <c r="BI42" s="3914"/>
      <c r="BJ42" s="3914"/>
      <c r="BK42" s="3915"/>
      <c r="BL42" s="3913"/>
      <c r="BM42" s="3914"/>
      <c r="BN42" s="3914"/>
      <c r="BO42" s="3914"/>
      <c r="BP42" s="3914"/>
      <c r="BQ42" s="3914"/>
      <c r="BR42" s="3915"/>
      <c r="BS42" s="3913"/>
      <c r="BT42" s="3914"/>
      <c r="BU42" s="3914"/>
      <c r="BV42" s="3914"/>
      <c r="BW42" s="3914"/>
      <c r="BX42" s="3914"/>
      <c r="BY42" s="3915"/>
      <c r="BZ42" s="3913"/>
      <c r="CA42" s="3914"/>
      <c r="CB42" s="3914"/>
      <c r="CC42" s="3914"/>
      <c r="CD42" s="3914"/>
      <c r="CE42" s="3914"/>
      <c r="CF42" s="3915"/>
      <c r="CG42" s="3913"/>
      <c r="CH42" s="3914"/>
      <c r="CI42" s="3914"/>
      <c r="CJ42" s="3914"/>
      <c r="CK42" s="3914"/>
      <c r="CL42" s="3914"/>
      <c r="CM42" s="3915"/>
      <c r="CN42" s="3913"/>
      <c r="CO42" s="3914"/>
      <c r="CP42" s="3914"/>
      <c r="CQ42" s="3914"/>
      <c r="CR42" s="3914"/>
      <c r="CS42" s="3914"/>
      <c r="CT42" s="3915"/>
      <c r="CU42" s="3913"/>
      <c r="CV42" s="3914"/>
      <c r="CW42" s="3914"/>
      <c r="CX42" s="3914"/>
      <c r="CY42" s="3914"/>
      <c r="CZ42" s="3914"/>
      <c r="DA42" s="3915"/>
      <c r="DB42" s="3913"/>
      <c r="DC42" s="3914"/>
      <c r="DD42" s="3914"/>
      <c r="DE42" s="3914"/>
      <c r="DF42" s="3914"/>
      <c r="DG42" s="3914"/>
      <c r="DH42" s="3915"/>
      <c r="DI42" s="2300"/>
      <c r="DJ42" s="1314" t="s">
        <v>401</v>
      </c>
      <c r="DL42" s="556"/>
      <c r="DM42" s="556" t="str">
        <f>IF(T42="","",T42)</f>
        <v>Территория действия тарифа</v>
      </c>
      <c r="DN42" s="556"/>
      <c r="DO42" s="556"/>
      <c r="DP42" s="1211">
        <v>23</v>
      </c>
    </row>
    <row customHeight="1" ht="24">
      <c r="A43" s="1419" t="s">
        <v>266</v>
      </c>
      <c r="B43" s="1419" t="s">
        <v>267</v>
      </c>
      <c r="C43" s="1419" t="s">
        <v>268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1.1.1</v>
      </c>
      <c r="T43" s="365" t="s">
        <v>516</v>
      </c>
      <c r="U43" s="356"/>
      <c r="V43" s="2298"/>
      <c r="W43" s="2299"/>
      <c r="X43" s="2299"/>
      <c r="Y43" s="2299"/>
      <c r="Z43" s="2299"/>
      <c r="AA43" s="2299"/>
      <c r="AB43" s="2300"/>
      <c r="AC43" s="2298" t="str">
        <f>INDEX(PT_DIFFERENTIATION_CS,MATCH(C43,PT_DIFFERENTIATION_CS_ID,0))</f>
        <v>Водоотведение для потребителей с.Горнозаводск</v>
      </c>
      <c r="AD43" s="2299"/>
      <c r="AE43" s="2299"/>
      <c r="AF43" s="2299"/>
      <c r="AG43" s="2299"/>
      <c r="AH43" s="2299"/>
      <c r="AI43" s="2299"/>
      <c r="AJ43" s="3913"/>
      <c r="AK43" s="3914"/>
      <c r="AL43" s="3914"/>
      <c r="AM43" s="3914"/>
      <c r="AN43" s="3914"/>
      <c r="AO43" s="3914"/>
      <c r="AP43" s="3915"/>
      <c r="AQ43" s="3913"/>
      <c r="AR43" s="3914"/>
      <c r="AS43" s="3914"/>
      <c r="AT43" s="3914"/>
      <c r="AU43" s="3914"/>
      <c r="AV43" s="3914"/>
      <c r="AW43" s="3915"/>
      <c r="AX43" s="3913"/>
      <c r="AY43" s="3914"/>
      <c r="AZ43" s="3914"/>
      <c r="BA43" s="3914"/>
      <c r="BB43" s="3914"/>
      <c r="BC43" s="3914"/>
      <c r="BD43" s="3915"/>
      <c r="BE43" s="3913"/>
      <c r="BF43" s="3914"/>
      <c r="BG43" s="3914"/>
      <c r="BH43" s="3914"/>
      <c r="BI43" s="3914"/>
      <c r="BJ43" s="3914"/>
      <c r="BK43" s="3915"/>
      <c r="BL43" s="3913"/>
      <c r="BM43" s="3914"/>
      <c r="BN43" s="3914"/>
      <c r="BO43" s="3914"/>
      <c r="BP43" s="3914"/>
      <c r="BQ43" s="3914"/>
      <c r="BR43" s="3915"/>
      <c r="BS43" s="3913"/>
      <c r="BT43" s="3914"/>
      <c r="BU43" s="3914"/>
      <c r="BV43" s="3914"/>
      <c r="BW43" s="3914"/>
      <c r="BX43" s="3914"/>
      <c r="BY43" s="3915"/>
      <c r="BZ43" s="3913"/>
      <c r="CA43" s="3914"/>
      <c r="CB43" s="3914"/>
      <c r="CC43" s="3914"/>
      <c r="CD43" s="3914"/>
      <c r="CE43" s="3914"/>
      <c r="CF43" s="3915"/>
      <c r="CG43" s="3913"/>
      <c r="CH43" s="3914"/>
      <c r="CI43" s="3914"/>
      <c r="CJ43" s="3914"/>
      <c r="CK43" s="3914"/>
      <c r="CL43" s="3914"/>
      <c r="CM43" s="3915"/>
      <c r="CN43" s="3913"/>
      <c r="CO43" s="3914"/>
      <c r="CP43" s="3914"/>
      <c r="CQ43" s="3914"/>
      <c r="CR43" s="3914"/>
      <c r="CS43" s="3914"/>
      <c r="CT43" s="3915"/>
      <c r="CU43" s="3913"/>
      <c r="CV43" s="3914"/>
      <c r="CW43" s="3914"/>
      <c r="CX43" s="3914"/>
      <c r="CY43" s="3914"/>
      <c r="CZ43" s="3914"/>
      <c r="DA43" s="3915"/>
      <c r="DB43" s="3913"/>
      <c r="DC43" s="3914"/>
      <c r="DD43" s="3914"/>
      <c r="DE43" s="3914"/>
      <c r="DF43" s="3914"/>
      <c r="DG43" s="3914"/>
      <c r="DH43" s="3915"/>
      <c r="DI43" s="2300"/>
      <c r="DJ43" s="1314" t="s">
        <v>517</v>
      </c>
      <c r="DL43" s="556"/>
      <c r="DM43" s="556" t="str">
        <f>IF(T43="","",T43)</f>
        <v>Наименование централизованной системы водоотведения</v>
      </c>
      <c r="DN43" s="556"/>
      <c r="DO43" s="556"/>
      <c r="DP43" s="1211">
        <v>23</v>
      </c>
    </row>
    <row customHeight="1" ht="24">
      <c r="A44" s="1419" t="s">
        <v>266</v>
      </c>
      <c r="B44" s="1419" t="s">
        <v>267</v>
      </c>
      <c r="C44" s="1419" t="s">
        <v>268</v>
      </c>
      <c r="D44" s="1419" t="s">
        <v>521</v>
      </c>
      <c r="E44" s="2315"/>
      <c r="F44" s="2315"/>
      <c r="G44" s="2315"/>
      <c r="H44" s="2315"/>
      <c r="I44" s="2312" t="str">
        <f>S43&amp;".1"</f>
        <v>1.1.1.1</v>
      </c>
      <c r="J44" s="1419"/>
      <c r="K44" s="1419"/>
      <c r="L44" s="1420"/>
      <c r="P44" s="2313">
        <v>1</v>
      </c>
      <c r="Q44" s="1537"/>
      <c r="R44" s="412"/>
      <c r="S44" s="1549" t="str">
        <f>$I44</f>
        <v>1.1.1.1</v>
      </c>
      <c r="T44" s="341" t="s">
        <v>483</v>
      </c>
      <c r="U44" s="356"/>
      <c r="V44" s="2406"/>
      <c r="W44" s="2407"/>
      <c r="X44" s="2407"/>
      <c r="Y44" s="2407"/>
      <c r="Z44" s="2407"/>
      <c r="AA44" s="2407"/>
      <c r="AB44" s="2408"/>
      <c r="AC44" s="2409" t="s">
        <v>522</v>
      </c>
      <c r="AD44" s="2410"/>
      <c r="AE44" s="2410"/>
      <c r="AF44" s="2410"/>
      <c r="AG44" s="2410"/>
      <c r="AH44" s="2410"/>
      <c r="AI44" s="2410"/>
      <c r="AJ44" s="3918"/>
      <c r="AK44" s="3919"/>
      <c r="AL44" s="3919"/>
      <c r="AM44" s="3919"/>
      <c r="AN44" s="3919"/>
      <c r="AO44" s="3919"/>
      <c r="AP44" s="3920"/>
      <c r="AQ44" s="3918"/>
      <c r="AR44" s="3919"/>
      <c r="AS44" s="3919"/>
      <c r="AT44" s="3919"/>
      <c r="AU44" s="3919"/>
      <c r="AV44" s="3919"/>
      <c r="AW44" s="3920"/>
      <c r="AX44" s="3918"/>
      <c r="AY44" s="3919"/>
      <c r="AZ44" s="3919"/>
      <c r="BA44" s="3919"/>
      <c r="BB44" s="3919"/>
      <c r="BC44" s="3919"/>
      <c r="BD44" s="3920"/>
      <c r="BE44" s="3918"/>
      <c r="BF44" s="3919"/>
      <c r="BG44" s="3919"/>
      <c r="BH44" s="3919"/>
      <c r="BI44" s="3919"/>
      <c r="BJ44" s="3919"/>
      <c r="BK44" s="3920"/>
      <c r="BL44" s="3918"/>
      <c r="BM44" s="3919"/>
      <c r="BN44" s="3919"/>
      <c r="BO44" s="3919"/>
      <c r="BP44" s="3919"/>
      <c r="BQ44" s="3919"/>
      <c r="BR44" s="3920"/>
      <c r="BS44" s="3918"/>
      <c r="BT44" s="3919"/>
      <c r="BU44" s="3919"/>
      <c r="BV44" s="3919"/>
      <c r="BW44" s="3919"/>
      <c r="BX44" s="3919"/>
      <c r="BY44" s="3920"/>
      <c r="BZ44" s="3918"/>
      <c r="CA44" s="3919"/>
      <c r="CB44" s="3919"/>
      <c r="CC44" s="3919"/>
      <c r="CD44" s="3919"/>
      <c r="CE44" s="3919"/>
      <c r="CF44" s="3920"/>
      <c r="CG44" s="3918"/>
      <c r="CH44" s="3919"/>
      <c r="CI44" s="3919"/>
      <c r="CJ44" s="3919"/>
      <c r="CK44" s="3919"/>
      <c r="CL44" s="3919"/>
      <c r="CM44" s="3920"/>
      <c r="CN44" s="3918"/>
      <c r="CO44" s="3919"/>
      <c r="CP44" s="3919"/>
      <c r="CQ44" s="3919"/>
      <c r="CR44" s="3919"/>
      <c r="CS44" s="3919"/>
      <c r="CT44" s="3920"/>
      <c r="CU44" s="3918"/>
      <c r="CV44" s="3919"/>
      <c r="CW44" s="3919"/>
      <c r="CX44" s="3919"/>
      <c r="CY44" s="3919"/>
      <c r="CZ44" s="3919"/>
      <c r="DA44" s="3920"/>
      <c r="DB44" s="3918"/>
      <c r="DC44" s="3919"/>
      <c r="DD44" s="3919"/>
      <c r="DE44" s="3919"/>
      <c r="DF44" s="3919"/>
      <c r="DG44" s="3919"/>
      <c r="DH44" s="3920"/>
      <c r="DI44" s="2411"/>
      <c r="DJ44" s="1314" t="s">
        <v>484</v>
      </c>
      <c r="DL44" s="556"/>
      <c r="DM44" s="556" t="str">
        <f>IF(T44="","",T44)</f>
        <v>Наименование признака дифференциации</v>
      </c>
      <c r="DN44" s="556"/>
      <c r="DO44" s="556"/>
      <c r="DP44" s="1211">
        <v>23</v>
      </c>
    </row>
    <row customHeight="1" ht="24">
      <c r="A45" s="1419" t="s">
        <v>266</v>
      </c>
      <c r="B45" s="1419" t="s">
        <v>267</v>
      </c>
      <c r="C45" s="1419" t="s">
        <v>268</v>
      </c>
      <c r="D45" s="1419" t="s">
        <v>521</v>
      </c>
      <c r="E45" s="2315"/>
      <c r="F45" s="2315"/>
      <c r="G45" s="2315"/>
      <c r="H45" s="2315"/>
      <c r="I45" s="2342"/>
      <c r="J45" s="2312" t="str">
        <f>I44&amp;".1"</f>
        <v>1.1.1.1.1</v>
      </c>
      <c r="K45" s="1419"/>
      <c r="L45" s="1420" t="s">
        <v>409</v>
      </c>
      <c r="P45" s="2313"/>
      <c r="Q45" s="2313">
        <v>1</v>
      </c>
      <c r="R45" s="413"/>
      <c r="S45" s="1549" t="str">
        <f>$J45</f>
        <v>1.1.1.1.1</v>
      </c>
      <c r="T45" s="342" t="s">
        <v>410</v>
      </c>
      <c r="U45" s="356"/>
      <c r="V45" s="2301"/>
      <c r="W45" s="2302"/>
      <c r="X45" s="2302"/>
      <c r="Y45" s="2302"/>
      <c r="Z45" s="2302"/>
      <c r="AA45" s="2302"/>
      <c r="AB45" s="2303"/>
      <c r="AC45" s="2301" t="s">
        <v>523</v>
      </c>
      <c r="AD45" s="2302"/>
      <c r="AE45" s="2302"/>
      <c r="AF45" s="2302"/>
      <c r="AG45" s="2302"/>
      <c r="AH45" s="2302"/>
      <c r="AI45" s="2302"/>
      <c r="AJ45" s="3921"/>
      <c r="AK45" s="3922"/>
      <c r="AL45" s="3922"/>
      <c r="AM45" s="3922"/>
      <c r="AN45" s="3922"/>
      <c r="AO45" s="3922"/>
      <c r="AP45" s="3923"/>
      <c r="AQ45" s="3921"/>
      <c r="AR45" s="3922"/>
      <c r="AS45" s="3922"/>
      <c r="AT45" s="3922"/>
      <c r="AU45" s="3922"/>
      <c r="AV45" s="3922"/>
      <c r="AW45" s="3923"/>
      <c r="AX45" s="3921"/>
      <c r="AY45" s="3922"/>
      <c r="AZ45" s="3922"/>
      <c r="BA45" s="3922"/>
      <c r="BB45" s="3922"/>
      <c r="BC45" s="3922"/>
      <c r="BD45" s="3923"/>
      <c r="BE45" s="3921"/>
      <c r="BF45" s="3922"/>
      <c r="BG45" s="3922"/>
      <c r="BH45" s="3922"/>
      <c r="BI45" s="3922"/>
      <c r="BJ45" s="3922"/>
      <c r="BK45" s="3923"/>
      <c r="BL45" s="3921"/>
      <c r="BM45" s="3922"/>
      <c r="BN45" s="3922"/>
      <c r="BO45" s="3922"/>
      <c r="BP45" s="3922"/>
      <c r="BQ45" s="3922"/>
      <c r="BR45" s="3923"/>
      <c r="BS45" s="3921"/>
      <c r="BT45" s="3922"/>
      <c r="BU45" s="3922"/>
      <c r="BV45" s="3922"/>
      <c r="BW45" s="3922"/>
      <c r="BX45" s="3922"/>
      <c r="BY45" s="3923"/>
      <c r="BZ45" s="3921"/>
      <c r="CA45" s="3922"/>
      <c r="CB45" s="3922"/>
      <c r="CC45" s="3922"/>
      <c r="CD45" s="3922"/>
      <c r="CE45" s="3922"/>
      <c r="CF45" s="3923"/>
      <c r="CG45" s="3921"/>
      <c r="CH45" s="3922"/>
      <c r="CI45" s="3922"/>
      <c r="CJ45" s="3922"/>
      <c r="CK45" s="3922"/>
      <c r="CL45" s="3922"/>
      <c r="CM45" s="3923"/>
      <c r="CN45" s="3921"/>
      <c r="CO45" s="3922"/>
      <c r="CP45" s="3922"/>
      <c r="CQ45" s="3922"/>
      <c r="CR45" s="3922"/>
      <c r="CS45" s="3922"/>
      <c r="CT45" s="3923"/>
      <c r="CU45" s="3921"/>
      <c r="CV45" s="3922"/>
      <c r="CW45" s="3922"/>
      <c r="CX45" s="3922"/>
      <c r="CY45" s="3922"/>
      <c r="CZ45" s="3922"/>
      <c r="DA45" s="3923"/>
      <c r="DB45" s="3921"/>
      <c r="DC45" s="3922"/>
      <c r="DD45" s="3922"/>
      <c r="DE45" s="3922"/>
      <c r="DF45" s="3922"/>
      <c r="DG45" s="3922"/>
      <c r="DH45" s="3923"/>
      <c r="DI45" s="2303"/>
      <c r="DJ45" s="1363" t="s">
        <v>485</v>
      </c>
      <c r="DL45" s="556"/>
      <c r="DM45" s="556" t="str">
        <f>IF(T45="","",T45)</f>
        <v>Группа потребителей</v>
      </c>
      <c r="DN45" s="556"/>
      <c r="DO45" s="556"/>
      <c r="DP45" s="1211">
        <v>23</v>
      </c>
    </row>
    <row customHeight="1" ht="24">
      <c r="A46" s="1419" t="s">
        <v>266</v>
      </c>
      <c r="B46" s="1419" t="s">
        <v>267</v>
      </c>
      <c r="C46" s="1419" t="s">
        <v>268</v>
      </c>
      <c r="D46" s="1419" t="s">
        <v>521</v>
      </c>
      <c r="E46" s="2315"/>
      <c r="F46" s="2315"/>
      <c r="G46" s="2315"/>
      <c r="H46" s="2315"/>
      <c r="I46" s="2342"/>
      <c r="J46" s="2342"/>
      <c r="K46" s="2312" t="str">
        <f>J45&amp;".1"</f>
        <v>1.1.1.1.1.1</v>
      </c>
      <c r="L46" s="1420"/>
      <c r="P46" s="2313"/>
      <c r="Q46" s="2313"/>
      <c r="R46" s="413">
        <v>1</v>
      </c>
      <c r="S46" s="1549" t="str">
        <f>$K46</f>
        <v>1.1.1.1.1.1</v>
      </c>
      <c r="T46" s="1493" t="s">
        <v>524</v>
      </c>
      <c r="U46" s="356"/>
      <c r="V46" s="3924"/>
      <c r="W46" s="3924"/>
      <c r="X46" s="3925"/>
      <c r="Y46" s="3926"/>
      <c r="Z46" s="3927" t="s">
        <v>67</v>
      </c>
      <c r="AA46" s="4195"/>
      <c r="AB46" s="3927" t="s">
        <v>67</v>
      </c>
      <c r="AC46" s="807">
        <v>38.68</v>
      </c>
      <c r="AD46" s="807"/>
      <c r="AE46" s="1313"/>
      <c r="AF46" s="3926">
        <v>45658.48653935185</v>
      </c>
      <c r="AG46" s="2163" t="s">
        <v>67</v>
      </c>
      <c r="AH46" s="4195">
        <v>45838.48670138889</v>
      </c>
      <c r="AI46" s="2163" t="s">
        <v>67</v>
      </c>
      <c r="AJ46" s="3924">
        <v>38.68</v>
      </c>
      <c r="AK46" s="3924"/>
      <c r="AL46" s="3925"/>
      <c r="AM46" s="3926">
        <v>45839.48701388889</v>
      </c>
      <c r="AN46" s="3927" t="s">
        <v>67</v>
      </c>
      <c r="AO46" s="4195">
        <v>46022.48716435185</v>
      </c>
      <c r="AP46" s="3927" t="s">
        <v>67</v>
      </c>
      <c r="AQ46" s="3924">
        <v>38.68</v>
      </c>
      <c r="AR46" s="3924"/>
      <c r="AS46" s="3925"/>
      <c r="AT46" s="3926">
        <v>46023.48747685185</v>
      </c>
      <c r="AU46" s="3927" t="s">
        <v>67</v>
      </c>
      <c r="AV46" s="4195">
        <v>46203.48767361111</v>
      </c>
      <c r="AW46" s="3927" t="s">
        <v>67</v>
      </c>
      <c r="AX46" s="3924">
        <v>38.68</v>
      </c>
      <c r="AY46" s="3924"/>
      <c r="AZ46" s="3925"/>
      <c r="BA46" s="3926">
        <v>46204.48806712963</v>
      </c>
      <c r="BB46" s="3927" t="s">
        <v>67</v>
      </c>
      <c r="BC46" s="4195">
        <v>46387.48825231481</v>
      </c>
      <c r="BD46" s="3927" t="s">
        <v>67</v>
      </c>
      <c r="BE46" s="3924">
        <v>38.68</v>
      </c>
      <c r="BF46" s="3924"/>
      <c r="BG46" s="3925"/>
      <c r="BH46" s="3926">
        <v>46388.48857638889</v>
      </c>
      <c r="BI46" s="3927" t="s">
        <v>67</v>
      </c>
      <c r="BJ46" s="4195">
        <v>46568.48873842593</v>
      </c>
      <c r="BK46" s="3927" t="s">
        <v>67</v>
      </c>
      <c r="BL46" s="3924">
        <v>38.68</v>
      </c>
      <c r="BM46" s="3924"/>
      <c r="BN46" s="3925"/>
      <c r="BO46" s="3926">
        <v>46569.489074074074</v>
      </c>
      <c r="BP46" s="3927" t="s">
        <v>67</v>
      </c>
      <c r="BQ46" s="4195">
        <v>46752.489224537036</v>
      </c>
      <c r="BR46" s="3927" t="s">
        <v>67</v>
      </c>
      <c r="BS46" s="3924">
        <v>38.68</v>
      </c>
      <c r="BT46" s="3924"/>
      <c r="BU46" s="3925"/>
      <c r="BV46" s="3926">
        <v>46753.48951388889</v>
      </c>
      <c r="BW46" s="3927" t="s">
        <v>67</v>
      </c>
      <c r="BX46" s="4195">
        <v>46934.4896875</v>
      </c>
      <c r="BY46" s="3927" t="s">
        <v>67</v>
      </c>
      <c r="BZ46" s="3924">
        <v>38.68</v>
      </c>
      <c r="CA46" s="3924"/>
      <c r="CB46" s="3925"/>
      <c r="CC46" s="3926">
        <v>46935.49002314815</v>
      </c>
      <c r="CD46" s="3927" t="s">
        <v>67</v>
      </c>
      <c r="CE46" s="4195">
        <v>47118.49017361111</v>
      </c>
      <c r="CF46" s="3927" t="s">
        <v>67</v>
      </c>
      <c r="CG46" s="3924">
        <v>38.68</v>
      </c>
      <c r="CH46" s="3924"/>
      <c r="CI46" s="3925"/>
      <c r="CJ46" s="3926">
        <v>47119.49047453704</v>
      </c>
      <c r="CK46" s="3927" t="s">
        <v>67</v>
      </c>
      <c r="CL46" s="4195">
        <v>47299.490636574075</v>
      </c>
      <c r="CM46" s="3927" t="s">
        <v>67</v>
      </c>
      <c r="CN46" s="3924">
        <v>38.68</v>
      </c>
      <c r="CO46" s="3924"/>
      <c r="CP46" s="3925"/>
      <c r="CQ46" s="3926">
        <v>47300.49104166667</v>
      </c>
      <c r="CR46" s="3927" t="s">
        <v>67</v>
      </c>
      <c r="CS46" s="4195">
        <v>47483.49140046296</v>
      </c>
      <c r="CT46" s="3927" t="s">
        <v>67</v>
      </c>
      <c r="CU46" s="3924">
        <v>38.68</v>
      </c>
      <c r="CV46" s="3924"/>
      <c r="CW46" s="3925"/>
      <c r="CX46" s="3926">
        <v>47484.491747685184</v>
      </c>
      <c r="CY46" s="3927" t="s">
        <v>67</v>
      </c>
      <c r="CZ46" s="4195">
        <v>47664.4919212963</v>
      </c>
      <c r="DA46" s="3927" t="s">
        <v>67</v>
      </c>
      <c r="DB46" s="3924">
        <v>38.68</v>
      </c>
      <c r="DC46" s="3924"/>
      <c r="DD46" s="3925"/>
      <c r="DE46" s="3926">
        <v>47665.492268518516</v>
      </c>
      <c r="DF46" s="3927" t="s">
        <v>67</v>
      </c>
      <c r="DG46" s="4195">
        <v>47848.492627314816</v>
      </c>
      <c r="DH46" s="3927" t="s">
        <v>67</v>
      </c>
      <c r="DI46" s="1494"/>
      <c r="DJ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K46" s="567">
        <f>STRCHECKDATE(V47:DI47)</f>
      </c>
      <c r="DL46" s="556"/>
      <c r="DM46" s="556" t="str">
        <f>IF(T46="","",T46)</f>
        <v>Водоотведение</v>
      </c>
      <c r="DN46" s="556"/>
      <c r="DO46" s="556"/>
      <c r="DP46" s="1211">
        <v>23</v>
      </c>
    </row>
    <row customHeight="1" ht="0">
      <c r="A47" s="1419" t="s">
        <v>266</v>
      </c>
      <c r="B47" s="1419" t="s">
        <v>267</v>
      </c>
      <c r="C47" s="1419" t="s">
        <v>268</v>
      </c>
      <c r="D47" s="1419" t="s">
        <v>521</v>
      </c>
      <c r="E47" s="2315"/>
      <c r="F47" s="2315"/>
      <c r="G47" s="2315"/>
      <c r="H47" s="2315"/>
      <c r="I47" s="2342"/>
      <c r="J47" s="2342"/>
      <c r="K47" s="2312"/>
      <c r="L47" s="1420"/>
      <c r="P47" s="2313"/>
      <c r="Q47" s="2313"/>
      <c r="R47" s="413"/>
      <c r="S47" s="1546"/>
      <c r="T47" s="356"/>
      <c r="U47" s="356"/>
      <c r="V47" s="3929"/>
      <c r="W47" s="3929"/>
      <c r="X47" s="3930" t="str">
        <f>Y46&amp;"-"&amp;AA46</f>
        <v>-</v>
      </c>
      <c r="Y47" s="3931"/>
      <c r="Z47" s="3927"/>
      <c r="AA47" s="4196"/>
      <c r="AB47" s="3927"/>
      <c r="AC47" s="381"/>
      <c r="AD47" s="381"/>
      <c r="AE47" s="384" t="str">
        <f>AF46&amp;"-"&amp;AH46</f>
        <v>45658.48653935185-45838.48670138889</v>
      </c>
      <c r="AF47" s="2322"/>
      <c r="AG47" s="2163"/>
      <c r="AH47" s="2344"/>
      <c r="AI47" s="2163"/>
      <c r="AJ47" s="3929"/>
      <c r="AK47" s="3929"/>
      <c r="AL47" s="3930" t="str">
        <f>AM46&amp;"-"&amp;AO46</f>
        <v>45839.48701388889-46022.48716435185</v>
      </c>
      <c r="AM47" s="3931"/>
      <c r="AN47" s="3927"/>
      <c r="AO47" s="4196"/>
      <c r="AP47" s="3927"/>
      <c r="AQ47" s="3929"/>
      <c r="AR47" s="3929"/>
      <c r="AS47" s="3930" t="str">
        <f>AT46&amp;"-"&amp;AV46</f>
        <v>46023.48747685185-46203.48767361111</v>
      </c>
      <c r="AT47" s="3931"/>
      <c r="AU47" s="3927"/>
      <c r="AV47" s="4196"/>
      <c r="AW47" s="3927"/>
      <c r="AX47" s="3929"/>
      <c r="AY47" s="3929"/>
      <c r="AZ47" s="3930" t="str">
        <f>BA46&amp;"-"&amp;BC46</f>
        <v>46204.48806712963-46387.48825231481</v>
      </c>
      <c r="BA47" s="3931"/>
      <c r="BB47" s="3927"/>
      <c r="BC47" s="4196"/>
      <c r="BD47" s="3927"/>
      <c r="BE47" s="3929"/>
      <c r="BF47" s="3929"/>
      <c r="BG47" s="3930" t="str">
        <f>BH46&amp;"-"&amp;BJ46</f>
        <v>46388.48857638889-46568.48873842593</v>
      </c>
      <c r="BH47" s="3931"/>
      <c r="BI47" s="3927"/>
      <c r="BJ47" s="4196"/>
      <c r="BK47" s="3927"/>
      <c r="BL47" s="3929"/>
      <c r="BM47" s="3929"/>
      <c r="BN47" s="3930" t="str">
        <f>BO46&amp;"-"&amp;BQ46</f>
        <v>46569.489074074074-46752.489224537036</v>
      </c>
      <c r="BO47" s="3931"/>
      <c r="BP47" s="3927"/>
      <c r="BQ47" s="4196"/>
      <c r="BR47" s="3927"/>
      <c r="BS47" s="3929"/>
      <c r="BT47" s="3929"/>
      <c r="BU47" s="3930" t="str">
        <f>BV46&amp;"-"&amp;BX46</f>
        <v>46753.48951388889-46934.4896875</v>
      </c>
      <c r="BV47" s="3931"/>
      <c r="BW47" s="3927"/>
      <c r="BX47" s="4196"/>
      <c r="BY47" s="3927"/>
      <c r="BZ47" s="3929"/>
      <c r="CA47" s="3929"/>
      <c r="CB47" s="3930" t="str">
        <f>CC46&amp;"-"&amp;CE46</f>
        <v>46935.49002314815-47118.49017361111</v>
      </c>
      <c r="CC47" s="3931"/>
      <c r="CD47" s="3927"/>
      <c r="CE47" s="4196"/>
      <c r="CF47" s="3927"/>
      <c r="CG47" s="3929"/>
      <c r="CH47" s="3929"/>
      <c r="CI47" s="3930" t="str">
        <f>CJ46&amp;"-"&amp;CL46</f>
        <v>47119.49047453704-47299.490636574075</v>
      </c>
      <c r="CJ47" s="3931"/>
      <c r="CK47" s="3927"/>
      <c r="CL47" s="4196"/>
      <c r="CM47" s="3927"/>
      <c r="CN47" s="3929"/>
      <c r="CO47" s="3929"/>
      <c r="CP47" s="3930" t="str">
        <f>CQ46&amp;"-"&amp;CS46</f>
        <v>47300.49104166667-47483.49140046296</v>
      </c>
      <c r="CQ47" s="3931"/>
      <c r="CR47" s="3927"/>
      <c r="CS47" s="4196"/>
      <c r="CT47" s="3927"/>
      <c r="CU47" s="3929"/>
      <c r="CV47" s="3929"/>
      <c r="CW47" s="3930" t="str">
        <f>CX46&amp;"-"&amp;CZ46</f>
        <v>47484.491747685184-47664.4919212963</v>
      </c>
      <c r="CX47" s="3931"/>
      <c r="CY47" s="3927"/>
      <c r="CZ47" s="4196"/>
      <c r="DA47" s="3927"/>
      <c r="DB47" s="3929"/>
      <c r="DC47" s="3929"/>
      <c r="DD47" s="3930" t="str">
        <f>DE46&amp;"-"&amp;DG46</f>
        <v>47665.492268518516-47848.492627314816</v>
      </c>
      <c r="DE47" s="3931"/>
      <c r="DF47" s="3927"/>
      <c r="DG47" s="4196"/>
      <c r="DH47" s="3927"/>
      <c r="DI47" s="1495"/>
      <c r="DJ47" s="2405"/>
      <c r="DL47" s="556"/>
      <c r="DM47" s="556" t="str">
        <f>IF(T47="","",T47)</f>
        <v/>
      </c>
      <c r="DN47" s="556"/>
      <c r="DO47" s="556"/>
      <c r="DP47" s="1211">
        <v>0</v>
      </c>
    </row>
    <row customHeight="1" ht="21">
      <c r="A48" s="1419" t="s">
        <v>266</v>
      </c>
      <c r="B48" s="1419" t="s">
        <v>267</v>
      </c>
      <c r="C48" s="1419" t="s">
        <v>268</v>
      </c>
      <c r="D48" s="1419" t="s">
        <v>521</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197"/>
      <c r="AK48" s="4198"/>
      <c r="AL48" s="4199"/>
      <c r="AM48" s="4200"/>
      <c r="AN48" s="4201"/>
      <c r="AO48" s="4202"/>
      <c r="AP48" s="4203"/>
      <c r="AQ48" s="4204"/>
      <c r="AR48" s="4205"/>
      <c r="AS48" s="4206"/>
      <c r="AT48" s="4207"/>
      <c r="AU48" s="4208"/>
      <c r="AV48" s="4209"/>
      <c r="AW48" s="4210"/>
      <c r="AX48" s="4211"/>
      <c r="AY48" s="4212"/>
      <c r="AZ48" s="4213"/>
      <c r="BA48" s="4214"/>
      <c r="BB48" s="4215"/>
      <c r="BC48" s="4216"/>
      <c r="BD48" s="4217"/>
      <c r="BE48" s="4218"/>
      <c r="BF48" s="4219"/>
      <c r="BG48" s="4220"/>
      <c r="BH48" s="4221"/>
      <c r="BI48" s="4222"/>
      <c r="BJ48" s="4223"/>
      <c r="BK48" s="4224"/>
      <c r="BL48" s="4225"/>
      <c r="BM48" s="4226"/>
      <c r="BN48" s="4227"/>
      <c r="BO48" s="4228"/>
      <c r="BP48" s="4229"/>
      <c r="BQ48" s="4230"/>
      <c r="BR48" s="4231"/>
      <c r="BS48" s="4232"/>
      <c r="BT48" s="4233"/>
      <c r="BU48" s="4234"/>
      <c r="BV48" s="4235"/>
      <c r="BW48" s="4236"/>
      <c r="BX48" s="4237"/>
      <c r="BY48" s="4238"/>
      <c r="BZ48" s="4239"/>
      <c r="CA48" s="4240"/>
      <c r="CB48" s="4241"/>
      <c r="CC48" s="4242"/>
      <c r="CD48" s="4243"/>
      <c r="CE48" s="4244"/>
      <c r="CF48" s="4245"/>
      <c r="CG48" s="4246"/>
      <c r="CH48" s="4247"/>
      <c r="CI48" s="4248"/>
      <c r="CJ48" s="4249"/>
      <c r="CK48" s="4250"/>
      <c r="CL48" s="4251"/>
      <c r="CM48" s="4252"/>
      <c r="CN48" s="4253"/>
      <c r="CO48" s="4254"/>
      <c r="CP48" s="4255"/>
      <c r="CQ48" s="4256"/>
      <c r="CR48" s="4257"/>
      <c r="CS48" s="4258"/>
      <c r="CT48" s="4259"/>
      <c r="CU48" s="4260"/>
      <c r="CV48" s="4261"/>
      <c r="CW48" s="4262"/>
      <c r="CX48" s="4263"/>
      <c r="CY48" s="4264"/>
      <c r="CZ48" s="4265"/>
      <c r="DA48" s="4266"/>
      <c r="DB48" s="4267"/>
      <c r="DC48" s="4268"/>
      <c r="DD48" s="4269"/>
      <c r="DE48" s="4270"/>
      <c r="DF48" s="4271"/>
      <c r="DG48" s="4272"/>
      <c r="DH48" s="4273"/>
      <c r="DI48" s="423"/>
      <c r="DJ48" s="1314" t="s">
        <v>487</v>
      </c>
      <c r="DL48" s="556"/>
      <c r="DM48" s="556" t="str">
        <f>IF(T48="","",T48)</f>
        <v>Добавить значение признака дифференциации</v>
      </c>
      <c r="DN48" s="556"/>
      <c r="DO48" s="556"/>
      <c r="DP48" s="1211">
        <v>20</v>
      </c>
    </row>
    <row s="4274" customFormat="1" customHeight="1" ht="23.25">
      <c r="A49" s="4275"/>
      <c r="B49" s="4275"/>
      <c r="C49" s="4275"/>
      <c r="D49" s="4275"/>
      <c r="E49" s="4276"/>
      <c r="F49" s="4276"/>
      <c r="G49" s="4276"/>
      <c r="H49" s="4276"/>
      <c r="I49" s="4277"/>
      <c r="J49" s="4278" t="str">
        <f>I44&amp;".2"</f>
        <v>1.1.1.1.2</v>
      </c>
      <c r="K49" s="4275"/>
      <c r="L49" s="4279" t="s">
        <v>409</v>
      </c>
      <c r="M49" s="4280"/>
      <c r="N49" s="4280"/>
      <c r="O49" s="4280"/>
      <c r="P49" s="4281"/>
      <c r="Q49" s="4282" t="s">
        <v>518</v>
      </c>
      <c r="R49" s="4283"/>
      <c r="S49" s="4284" t="str">
        <f>$J49</f>
        <v>1.1.1.1.2</v>
      </c>
      <c r="T49" s="4285" t="s">
        <v>410</v>
      </c>
      <c r="U49" s="4286"/>
      <c r="V49" s="3921"/>
      <c r="W49" s="3922"/>
      <c r="X49" s="3922"/>
      <c r="Y49" s="3922"/>
      <c r="Z49" s="3922"/>
      <c r="AA49" s="3922"/>
      <c r="AB49" s="3923"/>
      <c r="AC49" s="3921" t="s">
        <v>525</v>
      </c>
      <c r="AD49" s="3922"/>
      <c r="AE49" s="3922"/>
      <c r="AF49" s="3922"/>
      <c r="AG49" s="3922"/>
      <c r="AH49" s="3922"/>
      <c r="AI49" s="3922"/>
      <c r="AJ49" s="3921"/>
      <c r="AK49" s="3922"/>
      <c r="AL49" s="3922"/>
      <c r="AM49" s="3922"/>
      <c r="AN49" s="3922"/>
      <c r="AO49" s="3922"/>
      <c r="AP49" s="3923"/>
      <c r="AQ49" s="3921"/>
      <c r="AR49" s="3922"/>
      <c r="AS49" s="3922"/>
      <c r="AT49" s="3922"/>
      <c r="AU49" s="3922"/>
      <c r="AV49" s="3922"/>
      <c r="AW49" s="3923"/>
      <c r="AX49" s="3921"/>
      <c r="AY49" s="3922"/>
      <c r="AZ49" s="3922"/>
      <c r="BA49" s="3922"/>
      <c r="BB49" s="3922"/>
      <c r="BC49" s="3922"/>
      <c r="BD49" s="3923"/>
      <c r="BE49" s="3921"/>
      <c r="BF49" s="3922"/>
      <c r="BG49" s="3922"/>
      <c r="BH49" s="3922"/>
      <c r="BI49" s="3922"/>
      <c r="BJ49" s="3922"/>
      <c r="BK49" s="3923"/>
      <c r="BL49" s="3921"/>
      <c r="BM49" s="3922"/>
      <c r="BN49" s="3922"/>
      <c r="BO49" s="3922"/>
      <c r="BP49" s="3922"/>
      <c r="BQ49" s="3922"/>
      <c r="BR49" s="3923"/>
      <c r="BS49" s="3921"/>
      <c r="BT49" s="3922"/>
      <c r="BU49" s="3922"/>
      <c r="BV49" s="3922"/>
      <c r="BW49" s="3922"/>
      <c r="BX49" s="3922"/>
      <c r="BY49" s="3923"/>
      <c r="BZ49" s="3921"/>
      <c r="CA49" s="3922"/>
      <c r="CB49" s="3922"/>
      <c r="CC49" s="3922"/>
      <c r="CD49" s="3922"/>
      <c r="CE49" s="3922"/>
      <c r="CF49" s="3923"/>
      <c r="CG49" s="3921"/>
      <c r="CH49" s="3922"/>
      <c r="CI49" s="3922"/>
      <c r="CJ49" s="3922"/>
      <c r="CK49" s="3922"/>
      <c r="CL49" s="3922"/>
      <c r="CM49" s="3923"/>
      <c r="CN49" s="3921"/>
      <c r="CO49" s="3922"/>
      <c r="CP49" s="3922"/>
      <c r="CQ49" s="3922"/>
      <c r="CR49" s="3922"/>
      <c r="CS49" s="3922"/>
      <c r="CT49" s="3923"/>
      <c r="CU49" s="3921"/>
      <c r="CV49" s="3922"/>
      <c r="CW49" s="3922"/>
      <c r="CX49" s="3922"/>
      <c r="CY49" s="3922"/>
      <c r="CZ49" s="3922"/>
      <c r="DA49" s="3923"/>
      <c r="DB49" s="3921"/>
      <c r="DC49" s="3922"/>
      <c r="DD49" s="3922"/>
      <c r="DE49" s="3922"/>
      <c r="DF49" s="3922"/>
      <c r="DG49" s="3922"/>
      <c r="DH49" s="3923"/>
      <c r="DI49" s="3923"/>
      <c r="DJ49" s="4287" t="s">
        <v>485</v>
      </c>
      <c r="DK49" s="4175"/>
      <c r="DL49" s="4288"/>
      <c r="DM49" s="4288" t="str">
        <f>IF(T49="","",T49)</f>
        <v>Группа потребителей</v>
      </c>
      <c r="DN49" s="4288"/>
      <c r="DO49" s="4288"/>
      <c r="DP49" s="3911">
        <v>0</v>
      </c>
    </row>
    <row s="4289" customFormat="1" customHeight="1" ht="23.25">
      <c r="A50" s="4275"/>
      <c r="B50" s="4275"/>
      <c r="C50" s="4275"/>
      <c r="D50" s="4275"/>
      <c r="E50" s="4276"/>
      <c r="F50" s="4276"/>
      <c r="G50" s="4276"/>
      <c r="H50" s="4276"/>
      <c r="I50" s="4277"/>
      <c r="J50" s="4277" t="str">
        <f>I44&amp;".1"</f>
        <v>1.1.1.1.1</v>
      </c>
      <c r="K50" s="4278" t="str">
        <f>J49&amp;".1"</f>
        <v>1.1.1.1.2.1</v>
      </c>
      <c r="L50" s="4279"/>
      <c r="M50" s="4280"/>
      <c r="N50" s="4280"/>
      <c r="O50" s="4280"/>
      <c r="P50" s="4281"/>
      <c r="Q50" s="4281"/>
      <c r="R50" s="4283">
        <v>1</v>
      </c>
      <c r="S50" s="4284" t="str">
        <f>$K50</f>
        <v>1.1.1.1.2.1</v>
      </c>
      <c r="T50" s="4290" t="s">
        <v>524</v>
      </c>
      <c r="U50" s="4286"/>
      <c r="V50" s="3924"/>
      <c r="W50" s="3924"/>
      <c r="X50" s="3925"/>
      <c r="Y50" s="3926"/>
      <c r="Z50" s="3927" t="s">
        <v>67</v>
      </c>
      <c r="AA50" s="3926"/>
      <c r="AB50" s="3927" t="s">
        <v>67</v>
      </c>
      <c r="AC50" s="3924">
        <v>144.2</v>
      </c>
      <c r="AD50" s="3924"/>
      <c r="AE50" s="3925"/>
      <c r="AF50" s="3926">
        <v>45658.493252314816</v>
      </c>
      <c r="AG50" s="3927" t="s">
        <v>67</v>
      </c>
      <c r="AH50" s="4195">
        <v>45838.493472222224</v>
      </c>
      <c r="AI50" s="3927" t="s">
        <v>67</v>
      </c>
      <c r="AJ50" s="3924">
        <v>144.2</v>
      </c>
      <c r="AK50" s="3924"/>
      <c r="AL50" s="3925"/>
      <c r="AM50" s="3926">
        <v>45839.49390046296</v>
      </c>
      <c r="AN50" s="3927" t="s">
        <v>67</v>
      </c>
      <c r="AO50" s="3926">
        <v>46022.4940162037</v>
      </c>
      <c r="AP50" s="3927" t="s">
        <v>67</v>
      </c>
      <c r="AQ50" s="3924">
        <v>144.2</v>
      </c>
      <c r="AR50" s="3924"/>
      <c r="AS50" s="3925"/>
      <c r="AT50" s="3926">
        <v>46023.49424768519</v>
      </c>
      <c r="AU50" s="3927" t="s">
        <v>67</v>
      </c>
      <c r="AV50" s="3926">
        <v>46203.494363425925</v>
      </c>
      <c r="AW50" s="3927" t="s">
        <v>67</v>
      </c>
      <c r="AX50" s="3924">
        <v>191.48</v>
      </c>
      <c r="AY50" s="3924"/>
      <c r="AZ50" s="3925"/>
      <c r="BA50" s="3926">
        <v>46204.4946412037</v>
      </c>
      <c r="BB50" s="3927" t="s">
        <v>67</v>
      </c>
      <c r="BC50" s="3926">
        <v>46387.494942129626</v>
      </c>
      <c r="BD50" s="3927" t="s">
        <v>67</v>
      </c>
      <c r="BE50" s="3924">
        <v>171.67</v>
      </c>
      <c r="BF50" s="3924"/>
      <c r="BG50" s="3925"/>
      <c r="BH50" s="3926">
        <v>46388.49537037037</v>
      </c>
      <c r="BI50" s="3927" t="s">
        <v>67</v>
      </c>
      <c r="BJ50" s="3926">
        <v>46568.49554398148</v>
      </c>
      <c r="BK50" s="3927" t="s">
        <v>67</v>
      </c>
      <c r="BL50" s="3924">
        <v>171.67</v>
      </c>
      <c r="BM50" s="3924"/>
      <c r="BN50" s="3925"/>
      <c r="BO50" s="3926">
        <v>46569.49579861111</v>
      </c>
      <c r="BP50" s="3927" t="s">
        <v>67</v>
      </c>
      <c r="BQ50" s="3926">
        <v>46752.495891203704</v>
      </c>
      <c r="BR50" s="3927" t="s">
        <v>67</v>
      </c>
      <c r="BS50" s="3924">
        <v>171.67</v>
      </c>
      <c r="BT50" s="3924"/>
      <c r="BU50" s="3925"/>
      <c r="BV50" s="3926">
        <v>46753.49613425926</v>
      </c>
      <c r="BW50" s="3927" t="s">
        <v>67</v>
      </c>
      <c r="BX50" s="3926">
        <v>46934.49628472222</v>
      </c>
      <c r="BY50" s="3927" t="s">
        <v>67</v>
      </c>
      <c r="BZ50" s="3924">
        <v>179.25</v>
      </c>
      <c r="CA50" s="3924"/>
      <c r="CB50" s="3925"/>
      <c r="CC50" s="3926">
        <v>46935.49658564815</v>
      </c>
      <c r="CD50" s="3927" t="s">
        <v>67</v>
      </c>
      <c r="CE50" s="3926">
        <v>47118.49679398148</v>
      </c>
      <c r="CF50" s="3927" t="s">
        <v>67</v>
      </c>
      <c r="CG50" s="3924">
        <v>179.25</v>
      </c>
      <c r="CH50" s="3924"/>
      <c r="CI50" s="3925"/>
      <c r="CJ50" s="3926">
        <v>47119.49716435185</v>
      </c>
      <c r="CK50" s="3927" t="s">
        <v>67</v>
      </c>
      <c r="CL50" s="3926">
        <v>47299.49732638889</v>
      </c>
      <c r="CM50" s="3927" t="s">
        <v>67</v>
      </c>
      <c r="CN50" s="3924">
        <v>179.91</v>
      </c>
      <c r="CO50" s="3924"/>
      <c r="CP50" s="3925"/>
      <c r="CQ50" s="3926">
        <v>47300.49762731481</v>
      </c>
      <c r="CR50" s="3927" t="s">
        <v>67</v>
      </c>
      <c r="CS50" s="3926">
        <v>47483.49774305556</v>
      </c>
      <c r="CT50" s="3927" t="s">
        <v>67</v>
      </c>
      <c r="CU50" s="3924">
        <v>179.91</v>
      </c>
      <c r="CV50" s="3924"/>
      <c r="CW50" s="3925"/>
      <c r="CX50" s="3926">
        <v>47484.49804398148</v>
      </c>
      <c r="CY50" s="3927" t="s">
        <v>67</v>
      </c>
      <c r="CZ50" s="3926">
        <v>47664.49821759259</v>
      </c>
      <c r="DA50" s="3927" t="s">
        <v>67</v>
      </c>
      <c r="DB50" s="3924">
        <v>187.43</v>
      </c>
      <c r="DC50" s="3924"/>
      <c r="DD50" s="3925"/>
      <c r="DE50" s="3926">
        <v>47665.49854166667</v>
      </c>
      <c r="DF50" s="3927" t="s">
        <v>67</v>
      </c>
      <c r="DG50" s="3926">
        <v>47848.49865740741</v>
      </c>
      <c r="DH50" s="3927" t="s">
        <v>67</v>
      </c>
      <c r="DI50" s="4291"/>
      <c r="DJ50" s="42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K50" s="4175">
        <f>STRCHECKDATE(V51:DI51)</f>
      </c>
      <c r="DL50" s="4288"/>
      <c r="DM50" s="4288" t="str">
        <f>IF(T50="","",T50)</f>
        <v>Водоотведение</v>
      </c>
      <c r="DN50" s="4288"/>
      <c r="DO50" s="4288"/>
      <c r="DP50" s="3911">
        <v>0</v>
      </c>
    </row>
    <row s="4293" customFormat="1" customHeight="1" ht="14.25">
      <c r="A51" s="4275"/>
      <c r="B51" s="4275"/>
      <c r="C51" s="4275"/>
      <c r="D51" s="4275"/>
      <c r="E51" s="4276"/>
      <c r="F51" s="4276"/>
      <c r="G51" s="4276"/>
      <c r="H51" s="4276"/>
      <c r="I51" s="4277"/>
      <c r="J51" s="4277" t="str">
        <f>I44&amp;".1"</f>
        <v>1.1.1.1.1</v>
      </c>
      <c r="K51" s="4278"/>
      <c r="L51" s="4279"/>
      <c r="M51" s="4280"/>
      <c r="N51" s="4280"/>
      <c r="O51" s="4280"/>
      <c r="P51" s="4281"/>
      <c r="Q51" s="4281"/>
      <c r="R51" s="4283"/>
      <c r="S51" s="4294"/>
      <c r="T51" s="4286"/>
      <c r="U51" s="4286"/>
      <c r="V51" s="3929"/>
      <c r="W51" s="3929"/>
      <c r="X51" s="3930" t="str">
        <f>Y50&amp;"-"&amp;AA50</f>
        <v>-</v>
      </c>
      <c r="Y51" s="3931"/>
      <c r="Z51" s="3927"/>
      <c r="AA51" s="3931"/>
      <c r="AB51" s="3927"/>
      <c r="AC51" s="3929"/>
      <c r="AD51" s="3929"/>
      <c r="AE51" s="3930" t="str">
        <f>AF50&amp;"-"&amp;AH50</f>
        <v>45658.493252314816-45838.493472222224</v>
      </c>
      <c r="AF51" s="3931"/>
      <c r="AG51" s="3927"/>
      <c r="AH51" s="4196"/>
      <c r="AI51" s="3927"/>
      <c r="AJ51" s="3929"/>
      <c r="AK51" s="3929"/>
      <c r="AL51" s="3930" t="str">
        <f>AM50&amp;"-"&amp;AO50</f>
        <v>45839.49390046296-46022.4940162037</v>
      </c>
      <c r="AM51" s="3931"/>
      <c r="AN51" s="3927"/>
      <c r="AO51" s="3931"/>
      <c r="AP51" s="3927"/>
      <c r="AQ51" s="3929"/>
      <c r="AR51" s="3929"/>
      <c r="AS51" s="3930" t="str">
        <f>AT50&amp;"-"&amp;AV50</f>
        <v>46023.49424768519-46203.494363425925</v>
      </c>
      <c r="AT51" s="3931"/>
      <c r="AU51" s="3927"/>
      <c r="AV51" s="3931"/>
      <c r="AW51" s="3927"/>
      <c r="AX51" s="3929"/>
      <c r="AY51" s="3929"/>
      <c r="AZ51" s="3930" t="str">
        <f>BA50&amp;"-"&amp;BC50</f>
        <v>46204.4946412037-46387.494942129626</v>
      </c>
      <c r="BA51" s="3931"/>
      <c r="BB51" s="3927"/>
      <c r="BC51" s="3931"/>
      <c r="BD51" s="3927"/>
      <c r="BE51" s="3929"/>
      <c r="BF51" s="3929"/>
      <c r="BG51" s="3930" t="str">
        <f>BH50&amp;"-"&amp;BJ50</f>
        <v>46388.49537037037-46568.49554398148</v>
      </c>
      <c r="BH51" s="3931"/>
      <c r="BI51" s="3927"/>
      <c r="BJ51" s="3931"/>
      <c r="BK51" s="3927"/>
      <c r="BL51" s="3929"/>
      <c r="BM51" s="3929"/>
      <c r="BN51" s="3930" t="str">
        <f>BO50&amp;"-"&amp;BQ50</f>
        <v>46569.49579861111-46752.495891203704</v>
      </c>
      <c r="BO51" s="3931"/>
      <c r="BP51" s="3927"/>
      <c r="BQ51" s="3931"/>
      <c r="BR51" s="3927"/>
      <c r="BS51" s="3929"/>
      <c r="BT51" s="3929"/>
      <c r="BU51" s="3930" t="str">
        <f>BV50&amp;"-"&amp;BX50</f>
        <v>46753.49613425926-46934.49628472222</v>
      </c>
      <c r="BV51" s="3931"/>
      <c r="BW51" s="3927"/>
      <c r="BX51" s="3931"/>
      <c r="BY51" s="3927"/>
      <c r="BZ51" s="3929"/>
      <c r="CA51" s="3929"/>
      <c r="CB51" s="3930" t="str">
        <f>CC50&amp;"-"&amp;CE50</f>
        <v>46935.49658564815-47118.49679398148</v>
      </c>
      <c r="CC51" s="3931"/>
      <c r="CD51" s="3927"/>
      <c r="CE51" s="3931"/>
      <c r="CF51" s="3927"/>
      <c r="CG51" s="3929"/>
      <c r="CH51" s="3929"/>
      <c r="CI51" s="3930" t="str">
        <f>CJ50&amp;"-"&amp;CL50</f>
        <v>47119.49716435185-47299.49732638889</v>
      </c>
      <c r="CJ51" s="3931"/>
      <c r="CK51" s="3927"/>
      <c r="CL51" s="3931"/>
      <c r="CM51" s="3927"/>
      <c r="CN51" s="3929"/>
      <c r="CO51" s="3929"/>
      <c r="CP51" s="3930" t="str">
        <f>CQ50&amp;"-"&amp;CS50</f>
        <v>47300.49762731481-47483.49774305556</v>
      </c>
      <c r="CQ51" s="3931"/>
      <c r="CR51" s="3927"/>
      <c r="CS51" s="3931"/>
      <c r="CT51" s="3927"/>
      <c r="CU51" s="3929"/>
      <c r="CV51" s="3929"/>
      <c r="CW51" s="3930" t="str">
        <f>CX50&amp;"-"&amp;CZ50</f>
        <v>47484.49804398148-47664.49821759259</v>
      </c>
      <c r="CX51" s="3931"/>
      <c r="CY51" s="3927"/>
      <c r="CZ51" s="3931"/>
      <c r="DA51" s="3927"/>
      <c r="DB51" s="3929"/>
      <c r="DC51" s="3929"/>
      <c r="DD51" s="3930" t="str">
        <f>DE50&amp;"-"&amp;DG50</f>
        <v>47665.49854166667-47848.49865740741</v>
      </c>
      <c r="DE51" s="3931"/>
      <c r="DF51" s="3927"/>
      <c r="DG51" s="3931"/>
      <c r="DH51" s="3927"/>
      <c r="DI51" s="4295"/>
      <c r="DJ51" s="4292"/>
      <c r="DK51" s="4175"/>
      <c r="DL51" s="4288"/>
      <c r="DM51" s="4288" t="str">
        <f>IF(T51="","",T51)</f>
        <v/>
      </c>
      <c r="DN51" s="4288"/>
      <c r="DO51" s="4288"/>
      <c r="DP51" s="3911">
        <v>0</v>
      </c>
    </row>
    <row s="4296" customFormat="1" customHeight="1" ht="21">
      <c r="A52" s="4275"/>
      <c r="B52" s="4275"/>
      <c r="C52" s="4275"/>
      <c r="D52" s="4275"/>
      <c r="E52" s="4276"/>
      <c r="F52" s="4276"/>
      <c r="G52" s="4276"/>
      <c r="H52" s="4276"/>
      <c r="I52" s="4277"/>
      <c r="J52" s="4278" t="str">
        <f>I44&amp;".1"</f>
        <v>1.1.1.1.1</v>
      </c>
      <c r="K52" s="4275"/>
      <c r="L52" s="4279"/>
      <c r="M52" s="4280"/>
      <c r="N52" s="4280"/>
      <c r="O52" s="4280"/>
      <c r="P52" s="4281"/>
      <c r="Q52" s="4281"/>
      <c r="R52" s="4297"/>
      <c r="S52" s="4298"/>
      <c r="T52" s="4299" t="s">
        <v>486</v>
      </c>
      <c r="U52" s="4300"/>
      <c r="V52" s="4301"/>
      <c r="W52" s="4302"/>
      <c r="X52" s="4303"/>
      <c r="Y52" s="4304"/>
      <c r="Z52" s="4305"/>
      <c r="AA52" s="4306"/>
      <c r="AB52" s="4307"/>
      <c r="AC52" s="4308"/>
      <c r="AD52" s="4309"/>
      <c r="AE52" s="4310"/>
      <c r="AF52" s="4311"/>
      <c r="AG52" s="4312"/>
      <c r="AH52" s="4313"/>
      <c r="AI52" s="4314"/>
      <c r="AJ52" s="4315"/>
      <c r="AK52" s="4316"/>
      <c r="AL52" s="4317"/>
      <c r="AM52" s="4318"/>
      <c r="AN52" s="4319"/>
      <c r="AO52" s="4320"/>
      <c r="AP52" s="4321"/>
      <c r="AQ52" s="4322"/>
      <c r="AR52" s="4323"/>
      <c r="AS52" s="4324"/>
      <c r="AT52" s="4325"/>
      <c r="AU52" s="4326"/>
      <c r="AV52" s="4327"/>
      <c r="AW52" s="4328"/>
      <c r="AX52" s="4329"/>
      <c r="AY52" s="4330"/>
      <c r="AZ52" s="4331"/>
      <c r="BA52" s="4332"/>
      <c r="BB52" s="4333"/>
      <c r="BC52" s="4334"/>
      <c r="BD52" s="4335"/>
      <c r="BE52" s="4336"/>
      <c r="BF52" s="4337"/>
      <c r="BG52" s="4338"/>
      <c r="BH52" s="4339"/>
      <c r="BI52" s="4340"/>
      <c r="BJ52" s="4341"/>
      <c r="BK52" s="4342"/>
      <c r="BL52" s="4343"/>
      <c r="BM52" s="4344"/>
      <c r="BN52" s="4345"/>
      <c r="BO52" s="4346"/>
      <c r="BP52" s="4347"/>
      <c r="BQ52" s="4348"/>
      <c r="BR52" s="4349"/>
      <c r="BS52" s="4350"/>
      <c r="BT52" s="4351"/>
      <c r="BU52" s="4352"/>
      <c r="BV52" s="4353"/>
      <c r="BW52" s="4354"/>
      <c r="BX52" s="4355"/>
      <c r="BY52" s="4356"/>
      <c r="BZ52" s="4357"/>
      <c r="CA52" s="4358"/>
      <c r="CB52" s="4359"/>
      <c r="CC52" s="4360"/>
      <c r="CD52" s="4361"/>
      <c r="CE52" s="4362"/>
      <c r="CF52" s="4363"/>
      <c r="CG52" s="4364"/>
      <c r="CH52" s="4365"/>
      <c r="CI52" s="4366"/>
      <c r="CJ52" s="4367"/>
      <c r="CK52" s="4368"/>
      <c r="CL52" s="4369"/>
      <c r="CM52" s="4370"/>
      <c r="CN52" s="4371"/>
      <c r="CO52" s="4372"/>
      <c r="CP52" s="4373"/>
      <c r="CQ52" s="4374"/>
      <c r="CR52" s="4375"/>
      <c r="CS52" s="4376"/>
      <c r="CT52" s="4377"/>
      <c r="CU52" s="4378"/>
      <c r="CV52" s="4379"/>
      <c r="CW52" s="4380"/>
      <c r="CX52" s="4381"/>
      <c r="CY52" s="4382"/>
      <c r="CZ52" s="4383"/>
      <c r="DA52" s="4384"/>
      <c r="DB52" s="4385"/>
      <c r="DC52" s="4386"/>
      <c r="DD52" s="4387"/>
      <c r="DE52" s="4388"/>
      <c r="DF52" s="4389"/>
      <c r="DG52" s="4390"/>
      <c r="DH52" s="4391"/>
      <c r="DI52" s="4392"/>
      <c r="DJ52" s="4393" t="s">
        <v>487</v>
      </c>
      <c r="DK52" s="4175"/>
      <c r="DL52" s="4288"/>
      <c r="DM52" s="4288" t="str">
        <f>IF(T52="","",T52)</f>
        <v>Добавить значение признака дифференциации</v>
      </c>
      <c r="DN52" s="4288"/>
      <c r="DO52" s="4288"/>
      <c r="DP52" s="3911">
        <v>0</v>
      </c>
    </row>
    <row s="4394" customFormat="1" customHeight="1" ht="23.25">
      <c r="A53" s="4275"/>
      <c r="B53" s="4275"/>
      <c r="C53" s="4275"/>
      <c r="D53" s="4275"/>
      <c r="E53" s="4276"/>
      <c r="F53" s="4276"/>
      <c r="G53" s="4276"/>
      <c r="H53" s="4276"/>
      <c r="I53" s="4277"/>
      <c r="J53" s="4278" t="str">
        <f>I44&amp;".3"</f>
        <v>1.1.1.1.3</v>
      </c>
      <c r="K53" s="4275"/>
      <c r="L53" s="4279" t="s">
        <v>409</v>
      </c>
      <c r="M53" s="4280"/>
      <c r="N53" s="4280"/>
      <c r="O53" s="4280"/>
      <c r="P53" s="4281"/>
      <c r="Q53" s="4282" t="s">
        <v>518</v>
      </c>
      <c r="R53" s="4283"/>
      <c r="S53" s="4284" t="str">
        <f>$J53</f>
        <v>1.1.1.1.3</v>
      </c>
      <c r="T53" s="4285" t="s">
        <v>410</v>
      </c>
      <c r="U53" s="4286"/>
      <c r="V53" s="3921"/>
      <c r="W53" s="3922"/>
      <c r="X53" s="3922"/>
      <c r="Y53" s="3922"/>
      <c r="Z53" s="3922"/>
      <c r="AA53" s="3922"/>
      <c r="AB53" s="3923"/>
      <c r="AC53" s="3921" t="s">
        <v>526</v>
      </c>
      <c r="AD53" s="3922"/>
      <c r="AE53" s="3922"/>
      <c r="AF53" s="3922"/>
      <c r="AG53" s="3922"/>
      <c r="AH53" s="3922"/>
      <c r="AI53" s="3922"/>
      <c r="AJ53" s="3921"/>
      <c r="AK53" s="3922"/>
      <c r="AL53" s="3922"/>
      <c r="AM53" s="3922"/>
      <c r="AN53" s="3922"/>
      <c r="AO53" s="3922"/>
      <c r="AP53" s="3923"/>
      <c r="AQ53" s="3921"/>
      <c r="AR53" s="3922"/>
      <c r="AS53" s="3922"/>
      <c r="AT53" s="3922"/>
      <c r="AU53" s="3922"/>
      <c r="AV53" s="3922"/>
      <c r="AW53" s="3923"/>
      <c r="AX53" s="3921"/>
      <c r="AY53" s="3922"/>
      <c r="AZ53" s="3922"/>
      <c r="BA53" s="3922"/>
      <c r="BB53" s="3922"/>
      <c r="BC53" s="3922"/>
      <c r="BD53" s="3923"/>
      <c r="BE53" s="3921"/>
      <c r="BF53" s="3922"/>
      <c r="BG53" s="3922"/>
      <c r="BH53" s="3922"/>
      <c r="BI53" s="3922"/>
      <c r="BJ53" s="3922"/>
      <c r="BK53" s="3923"/>
      <c r="BL53" s="3921"/>
      <c r="BM53" s="3922"/>
      <c r="BN53" s="3922"/>
      <c r="BO53" s="3922"/>
      <c r="BP53" s="3922"/>
      <c r="BQ53" s="3922"/>
      <c r="BR53" s="3923"/>
      <c r="BS53" s="3921"/>
      <c r="BT53" s="3922"/>
      <c r="BU53" s="3922"/>
      <c r="BV53" s="3922"/>
      <c r="BW53" s="3922"/>
      <c r="BX53" s="3922"/>
      <c r="BY53" s="3923"/>
      <c r="BZ53" s="3921"/>
      <c r="CA53" s="3922"/>
      <c r="CB53" s="3922"/>
      <c r="CC53" s="3922"/>
      <c r="CD53" s="3922"/>
      <c r="CE53" s="3922"/>
      <c r="CF53" s="3923"/>
      <c r="CG53" s="3921"/>
      <c r="CH53" s="3922"/>
      <c r="CI53" s="3922"/>
      <c r="CJ53" s="3922"/>
      <c r="CK53" s="3922"/>
      <c r="CL53" s="3922"/>
      <c r="CM53" s="3923"/>
      <c r="CN53" s="3921"/>
      <c r="CO53" s="3922"/>
      <c r="CP53" s="3922"/>
      <c r="CQ53" s="3922"/>
      <c r="CR53" s="3922"/>
      <c r="CS53" s="3922"/>
      <c r="CT53" s="3923"/>
      <c r="CU53" s="3921"/>
      <c r="CV53" s="3922"/>
      <c r="CW53" s="3922"/>
      <c r="CX53" s="3922"/>
      <c r="CY53" s="3922"/>
      <c r="CZ53" s="3922"/>
      <c r="DA53" s="3923"/>
      <c r="DB53" s="3921"/>
      <c r="DC53" s="3922"/>
      <c r="DD53" s="3922"/>
      <c r="DE53" s="3922"/>
      <c r="DF53" s="3922"/>
      <c r="DG53" s="3922"/>
      <c r="DH53" s="3923"/>
      <c r="DI53" s="3923"/>
      <c r="DJ53" s="4287" t="s">
        <v>485</v>
      </c>
      <c r="DK53" s="4175"/>
      <c r="DL53" s="4288"/>
      <c r="DM53" s="4288" t="str">
        <f>IF(T53="","",T53)</f>
        <v>Группа потребителей</v>
      </c>
      <c r="DN53" s="4288"/>
      <c r="DO53" s="4288"/>
      <c r="DP53" s="3911">
        <v>0</v>
      </c>
    </row>
    <row s="4395" customFormat="1" customHeight="1" ht="23.25">
      <c r="A54" s="4275"/>
      <c r="B54" s="4275"/>
      <c r="C54" s="4275"/>
      <c r="D54" s="4275"/>
      <c r="E54" s="4276"/>
      <c r="F54" s="4276"/>
      <c r="G54" s="4276"/>
      <c r="H54" s="4276"/>
      <c r="I54" s="4277"/>
      <c r="J54" s="4277" t="str">
        <f>I44&amp;".2"</f>
        <v>1.1.1.1.2</v>
      </c>
      <c r="K54" s="4278" t="str">
        <f>J53&amp;".1"</f>
        <v>1.1.1.1.3.1</v>
      </c>
      <c r="L54" s="4279"/>
      <c r="M54" s="4280"/>
      <c r="N54" s="4280"/>
      <c r="O54" s="4280"/>
      <c r="P54" s="4281"/>
      <c r="Q54" s="4281"/>
      <c r="R54" s="4283">
        <v>1</v>
      </c>
      <c r="S54" s="4284" t="str">
        <f>$K54</f>
        <v>1.1.1.1.3.1</v>
      </c>
      <c r="T54" s="4290" t="s">
        <v>524</v>
      </c>
      <c r="U54" s="4286"/>
      <c r="V54" s="3924"/>
      <c r="W54" s="3924"/>
      <c r="X54" s="3925"/>
      <c r="Y54" s="3926"/>
      <c r="Z54" s="3927" t="s">
        <v>67</v>
      </c>
      <c r="AA54" s="3926"/>
      <c r="AB54" s="3927" t="s">
        <v>67</v>
      </c>
      <c r="AC54" s="3924">
        <v>144.3</v>
      </c>
      <c r="AD54" s="3924"/>
      <c r="AE54" s="3925"/>
      <c r="AF54" s="3926">
        <v>45658.499027777776</v>
      </c>
      <c r="AG54" s="3927" t="s">
        <v>67</v>
      </c>
      <c r="AH54" s="4195">
        <v>45838.49916666667</v>
      </c>
      <c r="AI54" s="3927" t="s">
        <v>67</v>
      </c>
      <c r="AJ54" s="3924">
        <v>144.2</v>
      </c>
      <c r="AK54" s="3924"/>
      <c r="AL54" s="3925"/>
      <c r="AM54" s="3926">
        <v>45839.49935185185</v>
      </c>
      <c r="AN54" s="3927" t="s">
        <v>67</v>
      </c>
      <c r="AO54" s="3926">
        <v>46022.49947916667</v>
      </c>
      <c r="AP54" s="3927" t="s">
        <v>67</v>
      </c>
      <c r="AQ54" s="3924">
        <v>144.2</v>
      </c>
      <c r="AR54" s="3924"/>
      <c r="AS54" s="3925"/>
      <c r="AT54" s="3926">
        <v>46023.4997337963</v>
      </c>
      <c r="AU54" s="3927" t="s">
        <v>67</v>
      </c>
      <c r="AV54" s="3926">
        <v>46203.499872685185</v>
      </c>
      <c r="AW54" s="3927" t="s">
        <v>67</v>
      </c>
      <c r="AX54" s="3924">
        <v>191.48</v>
      </c>
      <c r="AY54" s="3924"/>
      <c r="AZ54" s="3925"/>
      <c r="BA54" s="3926">
        <v>46204.5003125</v>
      </c>
      <c r="BB54" s="3927" t="s">
        <v>67</v>
      </c>
      <c r="BC54" s="3926">
        <v>46387.50179398148</v>
      </c>
      <c r="BD54" s="3927" t="s">
        <v>67</v>
      </c>
      <c r="BE54" s="3924">
        <v>171.67</v>
      </c>
      <c r="BF54" s="3924"/>
      <c r="BG54" s="3925"/>
      <c r="BH54" s="3926">
        <v>46388.50199074074</v>
      </c>
      <c r="BI54" s="3927" t="s">
        <v>67</v>
      </c>
      <c r="BJ54" s="3926">
        <v>46568.5021412037</v>
      </c>
      <c r="BK54" s="3927" t="s">
        <v>67</v>
      </c>
      <c r="BL54" s="3924">
        <v>171.67</v>
      </c>
      <c r="BM54" s="3924"/>
      <c r="BN54" s="3925"/>
      <c r="BO54" s="3926">
        <v>46569.50251157407</v>
      </c>
      <c r="BP54" s="3927" t="s">
        <v>67</v>
      </c>
      <c r="BQ54" s="3926">
        <v>46752.50262731482</v>
      </c>
      <c r="BR54" s="3927" t="s">
        <v>67</v>
      </c>
      <c r="BS54" s="3924">
        <v>171.67</v>
      </c>
      <c r="BT54" s="3924"/>
      <c r="BU54" s="3925"/>
      <c r="BV54" s="3926">
        <v>46753.5028125</v>
      </c>
      <c r="BW54" s="3927" t="s">
        <v>67</v>
      </c>
      <c r="BX54" s="3926">
        <v>46934.502962962964</v>
      </c>
      <c r="BY54" s="3927" t="s">
        <v>67</v>
      </c>
      <c r="BZ54" s="3924">
        <v>179.25</v>
      </c>
      <c r="CA54" s="3924"/>
      <c r="CB54" s="3925"/>
      <c r="CC54" s="3926">
        <v>46935.503217592595</v>
      </c>
      <c r="CD54" s="3927" t="s">
        <v>67</v>
      </c>
      <c r="CE54" s="3926">
        <v>47118.503333333334</v>
      </c>
      <c r="CF54" s="3927" t="s">
        <v>67</v>
      </c>
      <c r="CG54" s="3924">
        <v>179.25</v>
      </c>
      <c r="CH54" s="3924"/>
      <c r="CI54" s="3925"/>
      <c r="CJ54" s="3926">
        <v>47119.50347222222</v>
      </c>
      <c r="CK54" s="3927" t="s">
        <v>67</v>
      </c>
      <c r="CL54" s="3926">
        <v>47299.50361111111</v>
      </c>
      <c r="CM54" s="3927" t="s">
        <v>67</v>
      </c>
      <c r="CN54" s="3924">
        <v>179.91</v>
      </c>
      <c r="CO54" s="3924"/>
      <c r="CP54" s="3925"/>
      <c r="CQ54" s="3926">
        <v>47300.503854166665</v>
      </c>
      <c r="CR54" s="3927" t="s">
        <v>67</v>
      </c>
      <c r="CS54" s="3926">
        <v>47483.50399305556</v>
      </c>
      <c r="CT54" s="3927" t="s">
        <v>67</v>
      </c>
      <c r="CU54" s="3924">
        <v>179.91</v>
      </c>
      <c r="CV54" s="3924"/>
      <c r="CW54" s="3925"/>
      <c r="CX54" s="3926">
        <v>47484.50418981481</v>
      </c>
      <c r="CY54" s="3927" t="s">
        <v>67</v>
      </c>
      <c r="CZ54" s="3926">
        <v>47664.50435185185</v>
      </c>
      <c r="DA54" s="3927" t="s">
        <v>67</v>
      </c>
      <c r="DB54" s="3924">
        <v>187.43</v>
      </c>
      <c r="DC54" s="3924"/>
      <c r="DD54" s="3925"/>
      <c r="DE54" s="3926">
        <v>47665.50456018518</v>
      </c>
      <c r="DF54" s="3927" t="s">
        <v>67</v>
      </c>
      <c r="DG54" s="3926">
        <v>47848.5046875</v>
      </c>
      <c r="DH54" s="3927" t="s">
        <v>67</v>
      </c>
      <c r="DI54" s="4291"/>
      <c r="DJ54" s="429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DK54" s="4175">
        <f>STRCHECKDATE(V55:DI55)</f>
      </c>
      <c r="DL54" s="4288"/>
      <c r="DM54" s="4288" t="str">
        <f>IF(T54="","",T54)</f>
        <v>Водоотведение</v>
      </c>
      <c r="DN54" s="4288"/>
      <c r="DO54" s="4288"/>
      <c r="DP54" s="3911">
        <v>0</v>
      </c>
    </row>
    <row s="4396" customFormat="1" customHeight="1" ht="14.25">
      <c r="A55" s="4275"/>
      <c r="B55" s="4275"/>
      <c r="C55" s="4275"/>
      <c r="D55" s="4275"/>
      <c r="E55" s="4276"/>
      <c r="F55" s="4276"/>
      <c r="G55" s="4276"/>
      <c r="H55" s="4276"/>
      <c r="I55" s="4277"/>
      <c r="J55" s="4277" t="str">
        <f>I44&amp;".2"</f>
        <v>1.1.1.1.2</v>
      </c>
      <c r="K55" s="4278"/>
      <c r="L55" s="4279"/>
      <c r="M55" s="4280"/>
      <c r="N55" s="4280"/>
      <c r="O55" s="4280"/>
      <c r="P55" s="4281"/>
      <c r="Q55" s="4281"/>
      <c r="R55" s="4283"/>
      <c r="S55" s="4294"/>
      <c r="T55" s="4286"/>
      <c r="U55" s="4286"/>
      <c r="V55" s="3929"/>
      <c r="W55" s="3929"/>
      <c r="X55" s="3930" t="str">
        <f>Y54&amp;"-"&amp;AA54</f>
        <v>-</v>
      </c>
      <c r="Y55" s="3931"/>
      <c r="Z55" s="3927"/>
      <c r="AA55" s="3931"/>
      <c r="AB55" s="3927"/>
      <c r="AC55" s="3929"/>
      <c r="AD55" s="3929"/>
      <c r="AE55" s="3930" t="str">
        <f>AF54&amp;"-"&amp;AH54</f>
        <v>45658.499027777776-45838.49916666667</v>
      </c>
      <c r="AF55" s="3931"/>
      <c r="AG55" s="3927"/>
      <c r="AH55" s="4196"/>
      <c r="AI55" s="3927"/>
      <c r="AJ55" s="3929"/>
      <c r="AK55" s="3929"/>
      <c r="AL55" s="3930" t="str">
        <f>AM54&amp;"-"&amp;AO54</f>
        <v>45839.49935185185-46022.49947916667</v>
      </c>
      <c r="AM55" s="3931"/>
      <c r="AN55" s="3927"/>
      <c r="AO55" s="3931"/>
      <c r="AP55" s="3927"/>
      <c r="AQ55" s="3929"/>
      <c r="AR55" s="3929"/>
      <c r="AS55" s="3930" t="str">
        <f>AT54&amp;"-"&amp;AV54</f>
        <v>46023.4997337963-46203.499872685185</v>
      </c>
      <c r="AT55" s="3931"/>
      <c r="AU55" s="3927"/>
      <c r="AV55" s="3931"/>
      <c r="AW55" s="3927"/>
      <c r="AX55" s="3929"/>
      <c r="AY55" s="3929"/>
      <c r="AZ55" s="3930" t="str">
        <f>BA54&amp;"-"&amp;BC54</f>
        <v>46204.5003125-46387.50179398148</v>
      </c>
      <c r="BA55" s="3931"/>
      <c r="BB55" s="3927"/>
      <c r="BC55" s="3931"/>
      <c r="BD55" s="3927"/>
      <c r="BE55" s="3929"/>
      <c r="BF55" s="3929"/>
      <c r="BG55" s="3930" t="str">
        <f>BH54&amp;"-"&amp;BJ54</f>
        <v>46388.50199074074-46568.5021412037</v>
      </c>
      <c r="BH55" s="3931"/>
      <c r="BI55" s="3927"/>
      <c r="BJ55" s="3931"/>
      <c r="BK55" s="3927"/>
      <c r="BL55" s="3929"/>
      <c r="BM55" s="3929"/>
      <c r="BN55" s="3930" t="str">
        <f>BO54&amp;"-"&amp;BQ54</f>
        <v>46569.50251157407-46752.50262731482</v>
      </c>
      <c r="BO55" s="3931"/>
      <c r="BP55" s="3927"/>
      <c r="BQ55" s="3931"/>
      <c r="BR55" s="3927"/>
      <c r="BS55" s="3929"/>
      <c r="BT55" s="3929"/>
      <c r="BU55" s="3930" t="str">
        <f>BV54&amp;"-"&amp;BX54</f>
        <v>46753.5028125-46934.502962962964</v>
      </c>
      <c r="BV55" s="3931"/>
      <c r="BW55" s="3927"/>
      <c r="BX55" s="3931"/>
      <c r="BY55" s="3927"/>
      <c r="BZ55" s="3929"/>
      <c r="CA55" s="3929"/>
      <c r="CB55" s="3930" t="str">
        <f>CC54&amp;"-"&amp;CE54</f>
        <v>46935.503217592595-47118.503333333334</v>
      </c>
      <c r="CC55" s="3931"/>
      <c r="CD55" s="3927"/>
      <c r="CE55" s="3931"/>
      <c r="CF55" s="3927"/>
      <c r="CG55" s="3929"/>
      <c r="CH55" s="3929"/>
      <c r="CI55" s="3930" t="str">
        <f>CJ54&amp;"-"&amp;CL54</f>
        <v>47119.50347222222-47299.50361111111</v>
      </c>
      <c r="CJ55" s="3931"/>
      <c r="CK55" s="3927"/>
      <c r="CL55" s="3931"/>
      <c r="CM55" s="3927"/>
      <c r="CN55" s="3929"/>
      <c r="CO55" s="3929"/>
      <c r="CP55" s="3930" t="str">
        <f>CQ54&amp;"-"&amp;CS54</f>
        <v>47300.503854166665-47483.50399305556</v>
      </c>
      <c r="CQ55" s="3931"/>
      <c r="CR55" s="3927"/>
      <c r="CS55" s="3931"/>
      <c r="CT55" s="3927"/>
      <c r="CU55" s="3929"/>
      <c r="CV55" s="3929"/>
      <c r="CW55" s="3930" t="str">
        <f>CX54&amp;"-"&amp;CZ54</f>
        <v>47484.50418981481-47664.50435185185</v>
      </c>
      <c r="CX55" s="3931"/>
      <c r="CY55" s="3927"/>
      <c r="CZ55" s="3931"/>
      <c r="DA55" s="3927"/>
      <c r="DB55" s="3929"/>
      <c r="DC55" s="3929"/>
      <c r="DD55" s="3930" t="str">
        <f>DE54&amp;"-"&amp;DG54</f>
        <v>47665.50456018518-47848.5046875</v>
      </c>
      <c r="DE55" s="3931"/>
      <c r="DF55" s="3927"/>
      <c r="DG55" s="3931"/>
      <c r="DH55" s="3927"/>
      <c r="DI55" s="4295"/>
      <c r="DJ55" s="4292"/>
      <c r="DK55" s="4175"/>
      <c r="DL55" s="4288"/>
      <c r="DM55" s="4288" t="str">
        <f>IF(T55="","",T55)</f>
        <v/>
      </c>
      <c r="DN55" s="4288"/>
      <c r="DO55" s="4288"/>
      <c r="DP55" s="3911">
        <v>0</v>
      </c>
    </row>
    <row s="4397" customFormat="1" customHeight="1" ht="21">
      <c r="A56" s="4275"/>
      <c r="B56" s="4275"/>
      <c r="C56" s="4275"/>
      <c r="D56" s="4275"/>
      <c r="E56" s="4276"/>
      <c r="F56" s="4276"/>
      <c r="G56" s="4276"/>
      <c r="H56" s="4276"/>
      <c r="I56" s="4277"/>
      <c r="J56" s="4278" t="str">
        <f>I44&amp;".2"</f>
        <v>1.1.1.1.2</v>
      </c>
      <c r="K56" s="4275"/>
      <c r="L56" s="4279"/>
      <c r="M56" s="4280"/>
      <c r="N56" s="4280"/>
      <c r="O56" s="4280"/>
      <c r="P56" s="4281"/>
      <c r="Q56" s="4281"/>
      <c r="R56" s="4297"/>
      <c r="S56" s="4398"/>
      <c r="T56" s="4399" t="s">
        <v>486</v>
      </c>
      <c r="U56" s="4400"/>
      <c r="V56" s="4401"/>
      <c r="W56" s="4402"/>
      <c r="X56" s="4403"/>
      <c r="Y56" s="4404"/>
      <c r="Z56" s="4405"/>
      <c r="AA56" s="4406"/>
      <c r="AB56" s="4407"/>
      <c r="AC56" s="4408"/>
      <c r="AD56" s="4409"/>
      <c r="AE56" s="4410"/>
      <c r="AF56" s="4411"/>
      <c r="AG56" s="4412"/>
      <c r="AH56" s="4413"/>
      <c r="AI56" s="4414"/>
      <c r="AJ56" s="4415"/>
      <c r="AK56" s="4416"/>
      <c r="AL56" s="4417"/>
      <c r="AM56" s="4418"/>
      <c r="AN56" s="4419"/>
      <c r="AO56" s="4420"/>
      <c r="AP56" s="4421"/>
      <c r="AQ56" s="4422"/>
      <c r="AR56" s="4423"/>
      <c r="AS56" s="4424"/>
      <c r="AT56" s="4425"/>
      <c r="AU56" s="4426"/>
      <c r="AV56" s="4427"/>
      <c r="AW56" s="4428"/>
      <c r="AX56" s="4429"/>
      <c r="AY56" s="4430"/>
      <c r="AZ56" s="4431"/>
      <c r="BA56" s="4432"/>
      <c r="BB56" s="4433"/>
      <c r="BC56" s="4434"/>
      <c r="BD56" s="4435"/>
      <c r="BE56" s="4436"/>
      <c r="BF56" s="4437"/>
      <c r="BG56" s="4438"/>
      <c r="BH56" s="4439"/>
      <c r="BI56" s="4440"/>
      <c r="BJ56" s="4441"/>
      <c r="BK56" s="4442"/>
      <c r="BL56" s="4443"/>
      <c r="BM56" s="4444"/>
      <c r="BN56" s="4445"/>
      <c r="BO56" s="4446"/>
      <c r="BP56" s="4447"/>
      <c r="BQ56" s="4448"/>
      <c r="BR56" s="4449"/>
      <c r="BS56" s="4450"/>
      <c r="BT56" s="4451"/>
      <c r="BU56" s="4452"/>
      <c r="BV56" s="4453"/>
      <c r="BW56" s="4454"/>
      <c r="BX56" s="4455"/>
      <c r="BY56" s="4456"/>
      <c r="BZ56" s="4457"/>
      <c r="CA56" s="4458"/>
      <c r="CB56" s="4459"/>
      <c r="CC56" s="4460"/>
      <c r="CD56" s="4461"/>
      <c r="CE56" s="4462"/>
      <c r="CF56" s="4463"/>
      <c r="CG56" s="4464"/>
      <c r="CH56" s="4465"/>
      <c r="CI56" s="4466"/>
      <c r="CJ56" s="4467"/>
      <c r="CK56" s="4468"/>
      <c r="CL56" s="4469"/>
      <c r="CM56" s="4470"/>
      <c r="CN56" s="4471"/>
      <c r="CO56" s="4472"/>
      <c r="CP56" s="4473"/>
      <c r="CQ56" s="4474"/>
      <c r="CR56" s="4475"/>
      <c r="CS56" s="4476"/>
      <c r="CT56" s="4477"/>
      <c r="CU56" s="4478"/>
      <c r="CV56" s="4479"/>
      <c r="CW56" s="4480"/>
      <c r="CX56" s="4481"/>
      <c r="CY56" s="4482"/>
      <c r="CZ56" s="4483"/>
      <c r="DA56" s="4484"/>
      <c r="DB56" s="4485"/>
      <c r="DC56" s="4486"/>
      <c r="DD56" s="4487"/>
      <c r="DE56" s="4488"/>
      <c r="DF56" s="4489"/>
      <c r="DG56" s="4490"/>
      <c r="DH56" s="4491"/>
      <c r="DI56" s="4492"/>
      <c r="DJ56" s="4393" t="s">
        <v>487</v>
      </c>
      <c r="DK56" s="4175"/>
      <c r="DL56" s="4288"/>
      <c r="DM56" s="4288" t="str">
        <f>IF(T56="","",T56)</f>
        <v>Добавить значение признака дифференциации</v>
      </c>
      <c r="DN56" s="4288"/>
      <c r="DO56" s="4288"/>
      <c r="DP56" s="3911">
        <v>0</v>
      </c>
    </row>
    <row customHeight="1" ht="22.049999999999997">
      <c r="A57" s="1419" t="s">
        <v>266</v>
      </c>
      <c r="B57" s="1419" t="s">
        <v>267</v>
      </c>
      <c r="C57" s="1419" t="s">
        <v>268</v>
      </c>
      <c r="D57" s="1419" t="s">
        <v>521</v>
      </c>
      <c r="E57" s="2315"/>
      <c r="F57" s="2315"/>
      <c r="G57" s="2315"/>
      <c r="H57" s="2315"/>
      <c r="I57" s="2312"/>
      <c r="J57" s="1419"/>
      <c r="K57" s="1419"/>
      <c r="L57" s="1420"/>
      <c r="P57" s="2313"/>
      <c r="Q57" s="1537"/>
      <c r="R57" s="412"/>
      <c r="S57" s="1334"/>
      <c r="T57" s="421" t="s">
        <v>415</v>
      </c>
      <c r="U57" s="423"/>
      <c r="V57" s="423"/>
      <c r="W57" s="423"/>
      <c r="X57" s="423"/>
      <c r="Y57" s="423"/>
      <c r="Z57" s="423"/>
      <c r="AA57" s="423"/>
      <c r="AB57" s="422"/>
      <c r="AC57" s="423"/>
      <c r="AD57" s="423"/>
      <c r="AE57" s="423"/>
      <c r="AF57" s="423"/>
      <c r="AG57" s="423"/>
      <c r="AH57" s="423"/>
      <c r="AI57" s="422"/>
      <c r="AJ57" s="4493"/>
      <c r="AK57" s="4494"/>
      <c r="AL57" s="4495"/>
      <c r="AM57" s="4496"/>
      <c r="AN57" s="4497"/>
      <c r="AO57" s="4498"/>
      <c r="AP57" s="4499"/>
      <c r="AQ57" s="4500"/>
      <c r="AR57" s="4501"/>
      <c r="AS57" s="4502"/>
      <c r="AT57" s="4503"/>
      <c r="AU57" s="4504"/>
      <c r="AV57" s="4505"/>
      <c r="AW57" s="4506"/>
      <c r="AX57" s="4507"/>
      <c r="AY57" s="4508"/>
      <c r="AZ57" s="4509"/>
      <c r="BA57" s="4510"/>
      <c r="BB57" s="4511"/>
      <c r="BC57" s="4512"/>
      <c r="BD57" s="4513"/>
      <c r="BE57" s="4514"/>
      <c r="BF57" s="4515"/>
      <c r="BG57" s="4516"/>
      <c r="BH57" s="4517"/>
      <c r="BI57" s="4518"/>
      <c r="BJ57" s="4519"/>
      <c r="BK57" s="4520"/>
      <c r="BL57" s="4521"/>
      <c r="BM57" s="4522"/>
      <c r="BN57" s="4523"/>
      <c r="BO57" s="4524"/>
      <c r="BP57" s="4525"/>
      <c r="BQ57" s="4526"/>
      <c r="BR57" s="4527"/>
      <c r="BS57" s="4528"/>
      <c r="BT57" s="4529"/>
      <c r="BU57" s="4530"/>
      <c r="BV57" s="4531"/>
      <c r="BW57" s="4532"/>
      <c r="BX57" s="4533"/>
      <c r="BY57" s="4534"/>
      <c r="BZ57" s="4535"/>
      <c r="CA57" s="4536"/>
      <c r="CB57" s="4537"/>
      <c r="CC57" s="4538"/>
      <c r="CD57" s="4539"/>
      <c r="CE57" s="4540"/>
      <c r="CF57" s="4541"/>
      <c r="CG57" s="4542"/>
      <c r="CH57" s="4543"/>
      <c r="CI57" s="4544"/>
      <c r="CJ57" s="4545"/>
      <c r="CK57" s="4546"/>
      <c r="CL57" s="4547"/>
      <c r="CM57" s="4548"/>
      <c r="CN57" s="4549"/>
      <c r="CO57" s="4550"/>
      <c r="CP57" s="4551"/>
      <c r="CQ57" s="4552"/>
      <c r="CR57" s="4553"/>
      <c r="CS57" s="4554"/>
      <c r="CT57" s="4555"/>
      <c r="CU57" s="4556"/>
      <c r="CV57" s="4557"/>
      <c r="CW57" s="4558"/>
      <c r="CX57" s="4559"/>
      <c r="CY57" s="4560"/>
      <c r="CZ57" s="4561"/>
      <c r="DA57" s="4562"/>
      <c r="DB57" s="4563"/>
      <c r="DC57" s="4564"/>
      <c r="DD57" s="4565"/>
      <c r="DE57" s="4566"/>
      <c r="DF57" s="4567"/>
      <c r="DG57" s="4568"/>
      <c r="DH57" s="4569"/>
      <c r="DI57" s="423"/>
      <c r="DJ57" s="1496"/>
      <c r="DL57" s="556"/>
      <c r="DM57" s="556" t="str">
        <f>IF(T57="","",T57)</f>
        <v>Добавить группу потребителей</v>
      </c>
      <c r="DN57" s="556"/>
      <c r="DO57" s="556"/>
      <c r="DP57" s="1211">
        <v>21</v>
      </c>
    </row>
    <row customHeight="1" ht="22.049999999999997">
      <c r="A58" s="1419" t="s">
        <v>266</v>
      </c>
      <c r="B58" s="1419" t="s">
        <v>267</v>
      </c>
      <c r="C58" s="1419" t="s">
        <v>268</v>
      </c>
      <c r="D58" s="1419" t="s">
        <v>521</v>
      </c>
      <c r="E58" s="2315"/>
      <c r="F58" s="2315"/>
      <c r="G58" s="2315"/>
      <c r="H58" s="2314"/>
      <c r="I58" s="1419"/>
      <c r="J58" s="1419"/>
      <c r="K58" s="1419"/>
      <c r="L58" s="1420"/>
      <c r="M58" s="1421"/>
      <c r="N58" s="1421"/>
      <c r="O58" s="593"/>
      <c r="P58" s="416"/>
      <c r="Q58" s="431"/>
      <c r="R58" s="411"/>
      <c r="S58" s="1334"/>
      <c r="T58" s="428" t="s">
        <v>488</v>
      </c>
      <c r="U58" s="423"/>
      <c r="V58" s="423"/>
      <c r="W58" s="423"/>
      <c r="X58" s="423"/>
      <c r="Y58" s="423"/>
      <c r="Z58" s="423"/>
      <c r="AA58" s="423"/>
      <c r="AB58" s="422"/>
      <c r="AC58" s="423"/>
      <c r="AD58" s="423"/>
      <c r="AE58" s="423"/>
      <c r="AF58" s="423"/>
      <c r="AG58" s="423"/>
      <c r="AH58" s="423"/>
      <c r="AI58" s="422"/>
      <c r="AJ58" s="4570"/>
      <c r="AK58" s="4571"/>
      <c r="AL58" s="4572"/>
      <c r="AM58" s="4573"/>
      <c r="AN58" s="4574"/>
      <c r="AO58" s="4575"/>
      <c r="AP58" s="4576"/>
      <c r="AQ58" s="4577"/>
      <c r="AR58" s="4578"/>
      <c r="AS58" s="4579"/>
      <c r="AT58" s="4580"/>
      <c r="AU58" s="4581"/>
      <c r="AV58" s="4582"/>
      <c r="AW58" s="4583"/>
      <c r="AX58" s="4584"/>
      <c r="AY58" s="4585"/>
      <c r="AZ58" s="4586"/>
      <c r="BA58" s="4587"/>
      <c r="BB58" s="4588"/>
      <c r="BC58" s="4589"/>
      <c r="BD58" s="4590"/>
      <c r="BE58" s="4591"/>
      <c r="BF58" s="4592"/>
      <c r="BG58" s="4593"/>
      <c r="BH58" s="4594"/>
      <c r="BI58" s="4595"/>
      <c r="BJ58" s="4596"/>
      <c r="BK58" s="4597"/>
      <c r="BL58" s="4598"/>
      <c r="BM58" s="4599"/>
      <c r="BN58" s="4600"/>
      <c r="BO58" s="4601"/>
      <c r="BP58" s="4602"/>
      <c r="BQ58" s="4603"/>
      <c r="BR58" s="4604"/>
      <c r="BS58" s="4605"/>
      <c r="BT58" s="4606"/>
      <c r="BU58" s="4607"/>
      <c r="BV58" s="4608"/>
      <c r="BW58" s="4609"/>
      <c r="BX58" s="4610"/>
      <c r="BY58" s="4611"/>
      <c r="BZ58" s="4612"/>
      <c r="CA58" s="4613"/>
      <c r="CB58" s="4614"/>
      <c r="CC58" s="4615"/>
      <c r="CD58" s="4616"/>
      <c r="CE58" s="4617"/>
      <c r="CF58" s="4618"/>
      <c r="CG58" s="4619"/>
      <c r="CH58" s="4620"/>
      <c r="CI58" s="4621"/>
      <c r="CJ58" s="4622"/>
      <c r="CK58" s="4623"/>
      <c r="CL58" s="4624"/>
      <c r="CM58" s="4625"/>
      <c r="CN58" s="4626"/>
      <c r="CO58" s="4627"/>
      <c r="CP58" s="4628"/>
      <c r="CQ58" s="4629"/>
      <c r="CR58" s="4630"/>
      <c r="CS58" s="4631"/>
      <c r="CT58" s="4632"/>
      <c r="CU58" s="4633"/>
      <c r="CV58" s="4634"/>
      <c r="CW58" s="4635"/>
      <c r="CX58" s="4636"/>
      <c r="CY58" s="4637"/>
      <c r="CZ58" s="4638"/>
      <c r="DA58" s="4639"/>
      <c r="DB58" s="4640"/>
      <c r="DC58" s="4641"/>
      <c r="DD58" s="4642"/>
      <c r="DE58" s="4643"/>
      <c r="DF58" s="4644"/>
      <c r="DG58" s="4645"/>
      <c r="DH58" s="4646"/>
      <c r="DI58" s="423"/>
      <c r="DJ58" s="359"/>
      <c r="DL58" s="556"/>
      <c r="DM58" s="556" t="str">
        <f>IF(T58="","",T58)</f>
        <v>Добавить наименование признака дифференциации</v>
      </c>
      <c r="DN58" s="556"/>
      <c r="DO58" s="556"/>
      <c r="DP58" s="1211">
        <v>21</v>
      </c>
    </row>
    <row s="2850" customFormat="1" customHeight="1" ht="0">
      <c r="A59" s="1399" t="s">
        <v>266</v>
      </c>
      <c r="B59" s="1399" t="s">
        <v>267</v>
      </c>
      <c r="C59" s="1370"/>
      <c r="D59" s="1370"/>
      <c r="E59" s="2315"/>
      <c r="F59" s="2314"/>
      <c r="G59" s="1370"/>
      <c r="H59" s="1370"/>
      <c r="I59" s="1370"/>
      <c r="J59" s="1370"/>
      <c r="K59" s="1370"/>
      <c r="L59" s="1550"/>
      <c r="M59" s="1377"/>
      <c r="N59" s="1377"/>
      <c r="P59" s="1372"/>
      <c r="Q59" s="1373"/>
      <c r="R59" s="1372"/>
      <c r="S59" s="1378"/>
      <c r="T59" s="1381" t="s">
        <v>269</v>
      </c>
      <c r="U59" s="1380"/>
      <c r="V59" s="1380"/>
      <c r="W59" s="1380"/>
      <c r="X59" s="1380"/>
      <c r="Y59" s="1380"/>
      <c r="Z59" s="1380"/>
      <c r="AA59" s="1380"/>
      <c r="AB59" s="1380"/>
      <c r="AC59" s="1380"/>
      <c r="AD59" s="1380"/>
      <c r="AE59" s="1380"/>
      <c r="AF59" s="1380"/>
      <c r="AG59" s="1380"/>
      <c r="AH59" s="1380"/>
      <c r="AI59" s="1380"/>
      <c r="AJ59" s="4164"/>
      <c r="AK59" s="4164"/>
      <c r="AL59" s="4164"/>
      <c r="AM59" s="4164"/>
      <c r="AN59" s="4164"/>
      <c r="AO59" s="4164"/>
      <c r="AP59" s="4164"/>
      <c r="AQ59" s="4164"/>
      <c r="AR59" s="4164"/>
      <c r="AS59" s="4164"/>
      <c r="AT59" s="4164"/>
      <c r="AU59" s="4164"/>
      <c r="AV59" s="4164"/>
      <c r="AW59" s="4164"/>
      <c r="AX59" s="4164"/>
      <c r="AY59" s="4164"/>
      <c r="AZ59" s="4164"/>
      <c r="BA59" s="4164"/>
      <c r="BB59" s="4164"/>
      <c r="BC59" s="4164"/>
      <c r="BD59" s="4164"/>
      <c r="BE59" s="4164"/>
      <c r="BF59" s="4164"/>
      <c r="BG59" s="4164"/>
      <c r="BH59" s="4164"/>
      <c r="BI59" s="4164"/>
      <c r="BJ59" s="4164"/>
      <c r="BK59" s="4164"/>
      <c r="BL59" s="4164"/>
      <c r="BM59" s="4164"/>
      <c r="BN59" s="4164"/>
      <c r="BO59" s="4164"/>
      <c r="BP59" s="4164"/>
      <c r="BQ59" s="4164"/>
      <c r="BR59" s="4164"/>
      <c r="BS59" s="4164"/>
      <c r="BT59" s="4164"/>
      <c r="BU59" s="4164"/>
      <c r="BV59" s="4164"/>
      <c r="BW59" s="4164"/>
      <c r="BX59" s="4164"/>
      <c r="BY59" s="4164"/>
      <c r="BZ59" s="4164"/>
      <c r="CA59" s="4164"/>
      <c r="CB59" s="4164"/>
      <c r="CC59" s="4164"/>
      <c r="CD59" s="4164"/>
      <c r="CE59" s="4164"/>
      <c r="CF59" s="4164"/>
      <c r="CG59" s="4164"/>
      <c r="CH59" s="4164"/>
      <c r="CI59" s="4164"/>
      <c r="CJ59" s="4164"/>
      <c r="CK59" s="4164"/>
      <c r="CL59" s="4164"/>
      <c r="CM59" s="4164"/>
      <c r="CN59" s="4164"/>
      <c r="CO59" s="4164"/>
      <c r="CP59" s="4164"/>
      <c r="CQ59" s="4164"/>
      <c r="CR59" s="4164"/>
      <c r="CS59" s="4164"/>
      <c r="CT59" s="4164"/>
      <c r="CU59" s="4164"/>
      <c r="CV59" s="4164"/>
      <c r="CW59" s="4164"/>
      <c r="CX59" s="4164"/>
      <c r="CY59" s="4164"/>
      <c r="CZ59" s="4164"/>
      <c r="DA59" s="4164"/>
      <c r="DB59" s="4164"/>
      <c r="DC59" s="4164"/>
      <c r="DD59" s="4164"/>
      <c r="DE59" s="4164"/>
      <c r="DF59" s="4164"/>
      <c r="DG59" s="4164"/>
      <c r="DH59" s="4164"/>
      <c r="DI59" s="1380"/>
      <c r="DJ59" s="1380"/>
      <c r="DL59" s="845"/>
      <c r="DM59" s="845" t="str">
        <f>IF(T59="","",T59)</f>
        <v>Добавить централизованную систему для дифференциации</v>
      </c>
      <c r="DN59" s="845"/>
      <c r="DO59" s="845"/>
      <c r="DP59" s="574">
        <v>0</v>
      </c>
    </row>
    <row s="2850" customFormat="1" customHeight="1" ht="0">
      <c r="A60" s="1399" t="s">
        <v>266</v>
      </c>
      <c r="B60" s="1399"/>
      <c r="C60" s="1399"/>
      <c r="D60" s="1399"/>
      <c r="E60" s="2314"/>
      <c r="F60" s="1399"/>
      <c r="G60" s="1399"/>
      <c r="H60" s="1399"/>
      <c r="I60" s="1399"/>
      <c r="J60" s="1399"/>
      <c r="K60" s="1399"/>
      <c r="L60" s="1402"/>
      <c r="M60" s="1377"/>
      <c r="N60" s="1377"/>
      <c r="O60" s="574"/>
      <c r="P60" s="436"/>
      <c r="Q60" s="1400"/>
      <c r="R60" s="436"/>
      <c r="S60" s="1378"/>
      <c r="T60" s="1381" t="s">
        <v>270</v>
      </c>
      <c r="U60" s="1380"/>
      <c r="V60" s="1380"/>
      <c r="W60" s="1380"/>
      <c r="X60" s="1380"/>
      <c r="Y60" s="1380"/>
      <c r="Z60" s="1380"/>
      <c r="AA60" s="1380"/>
      <c r="AB60" s="1380"/>
      <c r="AC60" s="1380"/>
      <c r="AD60" s="1380"/>
      <c r="AE60" s="1380"/>
      <c r="AF60" s="1380"/>
      <c r="AG60" s="1380"/>
      <c r="AH60" s="1380"/>
      <c r="AI60" s="1380"/>
      <c r="AJ60" s="4164"/>
      <c r="AK60" s="4164"/>
      <c r="AL60" s="4164"/>
      <c r="AM60" s="4164"/>
      <c r="AN60" s="4164"/>
      <c r="AO60" s="4164"/>
      <c r="AP60" s="4164"/>
      <c r="AQ60" s="4164"/>
      <c r="AR60" s="4164"/>
      <c r="AS60" s="4164"/>
      <c r="AT60" s="4164"/>
      <c r="AU60" s="4164"/>
      <c r="AV60" s="4164"/>
      <c r="AW60" s="4164"/>
      <c r="AX60" s="4164"/>
      <c r="AY60" s="4164"/>
      <c r="AZ60" s="4164"/>
      <c r="BA60" s="4164"/>
      <c r="BB60" s="4164"/>
      <c r="BC60" s="4164"/>
      <c r="BD60" s="4164"/>
      <c r="BE60" s="4164"/>
      <c r="BF60" s="4164"/>
      <c r="BG60" s="4164"/>
      <c r="BH60" s="4164"/>
      <c r="BI60" s="4164"/>
      <c r="BJ60" s="4164"/>
      <c r="BK60" s="4164"/>
      <c r="BL60" s="4164"/>
      <c r="BM60" s="4164"/>
      <c r="BN60" s="4164"/>
      <c r="BO60" s="4164"/>
      <c r="BP60" s="4164"/>
      <c r="BQ60" s="4164"/>
      <c r="BR60" s="4164"/>
      <c r="BS60" s="4164"/>
      <c r="BT60" s="4164"/>
      <c r="BU60" s="4164"/>
      <c r="BV60" s="4164"/>
      <c r="BW60" s="4164"/>
      <c r="BX60" s="4164"/>
      <c r="BY60" s="4164"/>
      <c r="BZ60" s="4164"/>
      <c r="CA60" s="4164"/>
      <c r="CB60" s="4164"/>
      <c r="CC60" s="4164"/>
      <c r="CD60" s="4164"/>
      <c r="CE60" s="4164"/>
      <c r="CF60" s="4164"/>
      <c r="CG60" s="4164"/>
      <c r="CH60" s="4164"/>
      <c r="CI60" s="4164"/>
      <c r="CJ60" s="4164"/>
      <c r="CK60" s="4164"/>
      <c r="CL60" s="4164"/>
      <c r="CM60" s="4164"/>
      <c r="CN60" s="4164"/>
      <c r="CO60" s="4164"/>
      <c r="CP60" s="4164"/>
      <c r="CQ60" s="4164"/>
      <c r="CR60" s="4164"/>
      <c r="CS60" s="4164"/>
      <c r="CT60" s="4164"/>
      <c r="CU60" s="4164"/>
      <c r="CV60" s="4164"/>
      <c r="CW60" s="4164"/>
      <c r="CX60" s="4164"/>
      <c r="CY60" s="4164"/>
      <c r="CZ60" s="4164"/>
      <c r="DA60" s="4164"/>
      <c r="DB60" s="4164"/>
      <c r="DC60" s="4164"/>
      <c r="DD60" s="4164"/>
      <c r="DE60" s="4164"/>
      <c r="DF60" s="4164"/>
      <c r="DG60" s="4164"/>
      <c r="DH60" s="4164"/>
      <c r="DI60" s="1380"/>
      <c r="DJ60" s="1380"/>
      <c r="DL60" s="556"/>
      <c r="DM60" s="556" t="str">
        <f>IF(T60="","",T60)</f>
        <v>Добавить территорию для дифференциации</v>
      </c>
      <c r="DN60" s="556"/>
      <c r="DO60" s="556"/>
      <c r="DP60" s="567">
        <v>0</v>
      </c>
    </row>
    <row s="2850" customFormat="1" customHeight="1" ht="0">
      <c r="A61" s="1370"/>
      <c r="B61" s="1370"/>
      <c r="C61" s="1370"/>
      <c r="D61" s="1370"/>
      <c r="E61" s="1399"/>
      <c r="F61" s="1370"/>
      <c r="G61" s="1370"/>
      <c r="H61" s="1370"/>
      <c r="I61" s="1370"/>
      <c r="J61" s="1370"/>
      <c r="K61" s="1370"/>
      <c r="L61" s="1550"/>
      <c r="M61" s="1377"/>
      <c r="N61" s="1377"/>
      <c r="P61" s="1372"/>
      <c r="Q61" s="1373"/>
      <c r="R61" s="1372"/>
      <c r="S61" s="1378"/>
      <c r="T61" s="1381" t="s">
        <v>271</v>
      </c>
      <c r="U61" s="1380"/>
      <c r="V61" s="1380"/>
      <c r="W61" s="1380"/>
      <c r="X61" s="1380"/>
      <c r="Y61" s="1380"/>
      <c r="Z61" s="1380"/>
      <c r="AA61" s="1380"/>
      <c r="AB61" s="1380"/>
      <c r="AC61" s="1380"/>
      <c r="AD61" s="1380"/>
      <c r="AE61" s="1380"/>
      <c r="AF61" s="1380"/>
      <c r="AG61" s="1380"/>
      <c r="AH61" s="1380"/>
      <c r="AI61" s="1380"/>
      <c r="AJ61" s="4164"/>
      <c r="AK61" s="4164"/>
      <c r="AL61" s="4164"/>
      <c r="AM61" s="4164"/>
      <c r="AN61" s="4164"/>
      <c r="AO61" s="4164"/>
      <c r="AP61" s="4164"/>
      <c r="AQ61" s="4164"/>
      <c r="AR61" s="4164"/>
      <c r="AS61" s="4164"/>
      <c r="AT61" s="4164"/>
      <c r="AU61" s="4164"/>
      <c r="AV61" s="4164"/>
      <c r="AW61" s="4164"/>
      <c r="AX61" s="4164"/>
      <c r="AY61" s="4164"/>
      <c r="AZ61" s="4164"/>
      <c r="BA61" s="4164"/>
      <c r="BB61" s="4164"/>
      <c r="BC61" s="4164"/>
      <c r="BD61" s="4164"/>
      <c r="BE61" s="4164"/>
      <c r="BF61" s="4164"/>
      <c r="BG61" s="4164"/>
      <c r="BH61" s="4164"/>
      <c r="BI61" s="4164"/>
      <c r="BJ61" s="4164"/>
      <c r="BK61" s="4164"/>
      <c r="BL61" s="4164"/>
      <c r="BM61" s="4164"/>
      <c r="BN61" s="4164"/>
      <c r="BO61" s="4164"/>
      <c r="BP61" s="4164"/>
      <c r="BQ61" s="4164"/>
      <c r="BR61" s="4164"/>
      <c r="BS61" s="4164"/>
      <c r="BT61" s="4164"/>
      <c r="BU61" s="4164"/>
      <c r="BV61" s="4164"/>
      <c r="BW61" s="4164"/>
      <c r="BX61" s="4164"/>
      <c r="BY61" s="4164"/>
      <c r="BZ61" s="4164"/>
      <c r="CA61" s="4164"/>
      <c r="CB61" s="4164"/>
      <c r="CC61" s="4164"/>
      <c r="CD61" s="4164"/>
      <c r="CE61" s="4164"/>
      <c r="CF61" s="4164"/>
      <c r="CG61" s="4164"/>
      <c r="CH61" s="4164"/>
      <c r="CI61" s="4164"/>
      <c r="CJ61" s="4164"/>
      <c r="CK61" s="4164"/>
      <c r="CL61" s="4164"/>
      <c r="CM61" s="4164"/>
      <c r="CN61" s="4164"/>
      <c r="CO61" s="4164"/>
      <c r="CP61" s="4164"/>
      <c r="CQ61" s="4164"/>
      <c r="CR61" s="4164"/>
      <c r="CS61" s="4164"/>
      <c r="CT61" s="4164"/>
      <c r="CU61" s="4164"/>
      <c r="CV61" s="4164"/>
      <c r="CW61" s="4164"/>
      <c r="CX61" s="4164"/>
      <c r="CY61" s="4164"/>
      <c r="CZ61" s="4164"/>
      <c r="DA61" s="4164"/>
      <c r="DB61" s="4164"/>
      <c r="DC61" s="4164"/>
      <c r="DD61" s="4164"/>
      <c r="DE61" s="4164"/>
      <c r="DF61" s="4164"/>
      <c r="DG61" s="4164"/>
      <c r="DH61" s="4164"/>
      <c r="DI61" s="1380"/>
      <c r="DJ61" s="1380"/>
      <c r="DL61" s="845"/>
      <c r="DM61" s="845" t="str">
        <f>IF(T61="","",T61)</f>
        <v>Добавить наименование тарифа</v>
      </c>
      <c r="DN61" s="845"/>
      <c r="DO61" s="845"/>
      <c r="DP61" s="574">
        <v>0</v>
      </c>
    </row>
    <row customHeight="1" ht="11.549999999999999">
      <c r="M62" s="1216"/>
      <c r="N62" s="1216"/>
      <c r="O62" s="593"/>
      <c r="P62" s="1211"/>
      <c r="Q62" s="1211"/>
      <c r="R62" s="1211"/>
      <c r="S62" s="1211"/>
      <c r="AJ62" s="3911"/>
      <c r="AK62" s="3911"/>
      <c r="AL62" s="3911"/>
      <c r="AM62" s="3911"/>
      <c r="AN62" s="3911"/>
      <c r="AO62" s="3911"/>
      <c r="AP62" s="3911"/>
      <c r="AQ62" s="3911"/>
      <c r="AR62" s="3911"/>
      <c r="AS62" s="3911"/>
      <c r="AT62" s="3911"/>
      <c r="AU62" s="3911"/>
      <c r="AV62" s="3911"/>
      <c r="AW62" s="3911"/>
      <c r="AX62" s="3911"/>
      <c r="AY62" s="3911"/>
      <c r="AZ62" s="3911"/>
      <c r="BA62" s="3911"/>
      <c r="BB62" s="3911"/>
      <c r="BC62" s="3911"/>
      <c r="BD62" s="3911"/>
      <c r="BE62" s="3911"/>
      <c r="BF62" s="3911"/>
      <c r="BG62" s="3911"/>
      <c r="BH62" s="3911"/>
      <c r="BI62" s="3911"/>
      <c r="BJ62" s="3911"/>
      <c r="BK62" s="3911"/>
      <c r="BL62" s="3911"/>
      <c r="BM62" s="3911"/>
      <c r="BN62" s="3911"/>
      <c r="BO62" s="3911"/>
      <c r="BP62" s="3911"/>
      <c r="BQ62" s="3911"/>
      <c r="BR62" s="3911"/>
      <c r="BS62" s="3911"/>
      <c r="BT62" s="3911"/>
      <c r="BU62" s="3911"/>
      <c r="BV62" s="3911"/>
      <c r="BW62" s="3911"/>
      <c r="BX62" s="3911"/>
      <c r="BY62" s="3911"/>
      <c r="BZ62" s="3911"/>
      <c r="CA62" s="3911"/>
      <c r="CB62" s="3911"/>
      <c r="CC62" s="3911"/>
      <c r="CD62" s="3911"/>
      <c r="CE62" s="3911"/>
      <c r="CF62" s="3911"/>
      <c r="CG62" s="3911"/>
      <c r="CH62" s="3911"/>
      <c r="CI62" s="3911"/>
      <c r="CJ62" s="3911"/>
      <c r="CK62" s="3911"/>
      <c r="CL62" s="3911"/>
      <c r="CM62" s="3911"/>
      <c r="CN62" s="3911"/>
      <c r="CO62" s="3911"/>
      <c r="CP62" s="3911"/>
      <c r="CQ62" s="3911"/>
      <c r="CR62" s="3911"/>
      <c r="CS62" s="3911"/>
      <c r="CT62" s="3911"/>
      <c r="CU62" s="3911"/>
      <c r="CV62" s="3911"/>
      <c r="CW62" s="3911"/>
      <c r="CX62" s="3911"/>
      <c r="CY62" s="3911"/>
      <c r="CZ62" s="3911"/>
      <c r="DA62" s="3911"/>
      <c r="DB62" s="3911"/>
      <c r="DC62" s="3911"/>
      <c r="DD62" s="3911"/>
      <c r="DE62" s="3911"/>
      <c r="DF62" s="3911"/>
      <c r="DG62" s="3911"/>
      <c r="DH62" s="3911"/>
      <c r="DK62" s="1211"/>
      <c r="DL62" s="1211"/>
      <c r="DM62" s="1211"/>
      <c r="DN62" s="1211"/>
      <c r="DO62" s="1211"/>
      <c r="DP62" s="1211">
        <v>11</v>
      </c>
    </row>
    <row customHeight="1" ht="14.699999999999998">
      <c r="O63" s="593"/>
      <c r="S63" s="1309"/>
      <c r="T63" s="2341"/>
      <c r="U63" s="2341"/>
      <c r="V63" s="2341"/>
      <c r="W63" s="2341"/>
      <c r="X63" s="2341"/>
      <c r="Y63" s="2341"/>
      <c r="Z63" s="2341"/>
      <c r="AA63" s="2341"/>
      <c r="AB63" s="2341"/>
      <c r="AC63" s="2341"/>
      <c r="AD63" s="2341"/>
      <c r="AE63" s="2341"/>
      <c r="AF63" s="2341"/>
      <c r="AG63" s="2341"/>
      <c r="AH63" s="2341"/>
      <c r="AI63" s="2341"/>
      <c r="AJ63" s="4647"/>
      <c r="AK63" s="4647"/>
      <c r="AL63" s="4647"/>
      <c r="AM63" s="4647"/>
      <c r="AN63" s="4647"/>
      <c r="AO63" s="4647"/>
      <c r="AP63" s="4647"/>
      <c r="AQ63" s="4647"/>
      <c r="AR63" s="4647"/>
      <c r="AS63" s="4647"/>
      <c r="AT63" s="4647"/>
      <c r="AU63" s="4647"/>
      <c r="AV63" s="4647"/>
      <c r="AW63" s="4647"/>
      <c r="AX63" s="4647"/>
      <c r="AY63" s="4647"/>
      <c r="AZ63" s="4647"/>
      <c r="BA63" s="4647"/>
      <c r="BB63" s="4647"/>
      <c r="BC63" s="4647"/>
      <c r="BD63" s="4647"/>
      <c r="BE63" s="4647"/>
      <c r="BF63" s="4647"/>
      <c r="BG63" s="4647"/>
      <c r="BH63" s="4647"/>
      <c r="BI63" s="4647"/>
      <c r="BJ63" s="4647"/>
      <c r="BK63" s="4647"/>
      <c r="BL63" s="4647"/>
      <c r="BM63" s="4647"/>
      <c r="BN63" s="4647"/>
      <c r="BO63" s="4647"/>
      <c r="BP63" s="4647"/>
      <c r="BQ63" s="4647"/>
      <c r="BR63" s="4647"/>
      <c r="BS63" s="4647"/>
      <c r="BT63" s="4647"/>
      <c r="BU63" s="4647"/>
      <c r="BV63" s="4647"/>
      <c r="BW63" s="4647"/>
      <c r="BX63" s="4647"/>
      <c r="BY63" s="4647"/>
      <c r="BZ63" s="4647"/>
      <c r="CA63" s="4647"/>
      <c r="CB63" s="4647"/>
      <c r="CC63" s="4647"/>
      <c r="CD63" s="4647"/>
      <c r="CE63" s="4647"/>
      <c r="CF63" s="4647"/>
      <c r="CG63" s="4647"/>
      <c r="CH63" s="4647"/>
      <c r="CI63" s="4647"/>
      <c r="CJ63" s="4647"/>
      <c r="CK63" s="4647"/>
      <c r="CL63" s="4647"/>
      <c r="CM63" s="4647"/>
      <c r="CN63" s="4647"/>
      <c r="CO63" s="4647"/>
      <c r="CP63" s="4647"/>
      <c r="CQ63" s="4647"/>
      <c r="CR63" s="4647"/>
      <c r="CS63" s="4647"/>
      <c r="CT63" s="4647"/>
      <c r="CU63" s="4647"/>
      <c r="CV63" s="4647"/>
      <c r="CW63" s="4647"/>
      <c r="CX63" s="4647"/>
      <c r="CY63" s="4647"/>
      <c r="CZ63" s="4647"/>
      <c r="DA63" s="4647"/>
      <c r="DB63" s="4647"/>
      <c r="DC63" s="4647"/>
      <c r="DD63" s="4647"/>
      <c r="DE63" s="4647"/>
      <c r="DF63" s="4647"/>
      <c r="DG63" s="4647"/>
      <c r="DH63" s="4647"/>
      <c r="DI63" s="2341"/>
      <c r="DJ63" s="2341"/>
      <c r="DP63" s="1211">
        <v>14</v>
      </c>
    </row>
    <row customHeight="1" ht="14.699999999999998">
      <c r="O64" s="593"/>
      <c r="AJ64" s="3911"/>
      <c r="AK64" s="3911"/>
      <c r="AL64" s="3911"/>
      <c r="AM64" s="3911"/>
      <c r="AN64" s="3911"/>
      <c r="AO64" s="3911"/>
      <c r="AP64" s="3911"/>
      <c r="AQ64" s="3911"/>
      <c r="AR64" s="3911"/>
      <c r="AS64" s="3911"/>
      <c r="AT64" s="3911"/>
      <c r="AU64" s="3911"/>
      <c r="AV64" s="3911"/>
      <c r="AW64" s="3911"/>
      <c r="AX64" s="3911"/>
      <c r="AY64" s="3911"/>
      <c r="AZ64" s="3911"/>
      <c r="BA64" s="3911"/>
      <c r="BB64" s="3911"/>
      <c r="BC64" s="3911"/>
      <c r="BD64" s="3911"/>
      <c r="BE64" s="3911"/>
      <c r="BF64" s="3911"/>
      <c r="BG64" s="3911"/>
      <c r="BH64" s="3911"/>
      <c r="BI64" s="3911"/>
      <c r="BJ64" s="3911"/>
      <c r="BK64" s="3911"/>
      <c r="BL64" s="3911"/>
      <c r="BM64" s="3911"/>
      <c r="BN64" s="3911"/>
      <c r="BO64" s="3911"/>
      <c r="BP64" s="3911"/>
      <c r="BQ64" s="3911"/>
      <c r="BR64" s="3911"/>
      <c r="BS64" s="3911"/>
      <c r="BT64" s="3911"/>
      <c r="BU64" s="3911"/>
      <c r="BV64" s="3911"/>
      <c r="BW64" s="3911"/>
      <c r="BX64" s="3911"/>
      <c r="BY64" s="3911"/>
      <c r="BZ64" s="3911"/>
      <c r="CA64" s="3911"/>
      <c r="CB64" s="3911"/>
      <c r="CC64" s="3911"/>
      <c r="CD64" s="3911"/>
      <c r="CE64" s="3911"/>
      <c r="CF64" s="3911"/>
      <c r="CG64" s="3911"/>
      <c r="CH64" s="3911"/>
      <c r="CI64" s="3911"/>
      <c r="CJ64" s="3911"/>
      <c r="CK64" s="3911"/>
      <c r="CL64" s="3911"/>
      <c r="CM64" s="3911"/>
      <c r="CN64" s="3911"/>
      <c r="CO64" s="3911"/>
      <c r="CP64" s="3911"/>
      <c r="CQ64" s="3911"/>
      <c r="CR64" s="3911"/>
      <c r="CS64" s="3911"/>
      <c r="CT64" s="3911"/>
      <c r="CU64" s="3911"/>
      <c r="CV64" s="3911"/>
      <c r="CW64" s="3911"/>
      <c r="CX64" s="3911"/>
      <c r="CY64" s="3911"/>
      <c r="CZ64" s="3911"/>
      <c r="DA64" s="3911"/>
      <c r="DB64" s="3911"/>
      <c r="DC64" s="3911"/>
      <c r="DD64" s="3911"/>
      <c r="DE64" s="3911"/>
      <c r="DF64" s="3911"/>
      <c r="DG64" s="3911"/>
      <c r="DH64" s="3911"/>
      <c r="DP64" s="1211">
        <v>14</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4647"/>
      <c r="AK65" s="4647"/>
      <c r="AL65" s="4647"/>
      <c r="AM65" s="4647"/>
      <c r="AN65" s="4647"/>
      <c r="AO65" s="4647"/>
      <c r="AP65" s="4647"/>
      <c r="AQ65" s="4647"/>
      <c r="AR65" s="4647"/>
      <c r="AS65" s="4647"/>
      <c r="AT65" s="4647"/>
      <c r="AU65" s="4647"/>
      <c r="AV65" s="4647"/>
      <c r="AW65" s="4647"/>
      <c r="AX65" s="4647"/>
      <c r="AY65" s="4647"/>
      <c r="AZ65" s="4647"/>
      <c r="BA65" s="4647"/>
      <c r="BB65" s="4647"/>
      <c r="BC65" s="4647"/>
      <c r="BD65" s="4647"/>
      <c r="BE65" s="4647"/>
      <c r="BF65" s="4647"/>
      <c r="BG65" s="4647"/>
      <c r="BH65" s="4647"/>
      <c r="BI65" s="4647"/>
      <c r="BJ65" s="4647"/>
      <c r="BK65" s="4647"/>
      <c r="BL65" s="4647"/>
      <c r="BM65" s="4647"/>
      <c r="BN65" s="4647"/>
      <c r="BO65" s="4647"/>
      <c r="BP65" s="4647"/>
      <c r="BQ65" s="4647"/>
      <c r="BR65" s="4647"/>
      <c r="BS65" s="4647"/>
      <c r="BT65" s="4647"/>
      <c r="BU65" s="4647"/>
      <c r="BV65" s="4647"/>
      <c r="BW65" s="4647"/>
      <c r="BX65" s="4647"/>
      <c r="BY65" s="4647"/>
      <c r="BZ65" s="4647"/>
      <c r="CA65" s="4647"/>
      <c r="CB65" s="4647"/>
      <c r="CC65" s="4647"/>
      <c r="CD65" s="4647"/>
      <c r="CE65" s="4647"/>
      <c r="CF65" s="4647"/>
      <c r="CG65" s="4647"/>
      <c r="CH65" s="4647"/>
      <c r="CI65" s="4647"/>
      <c r="CJ65" s="4647"/>
      <c r="CK65" s="4647"/>
      <c r="CL65" s="4647"/>
      <c r="CM65" s="4647"/>
      <c r="CN65" s="4647"/>
      <c r="CO65" s="4647"/>
      <c r="CP65" s="4647"/>
      <c r="CQ65" s="4647"/>
      <c r="CR65" s="4647"/>
      <c r="CS65" s="4647"/>
      <c r="CT65" s="4647"/>
      <c r="CU65" s="4647"/>
      <c r="CV65" s="4647"/>
      <c r="CW65" s="4647"/>
      <c r="CX65" s="4647"/>
      <c r="CY65" s="4647"/>
      <c r="CZ65" s="4647"/>
      <c r="DA65" s="4647"/>
      <c r="DB65" s="4647"/>
      <c r="DC65" s="4647"/>
      <c r="DD65" s="4647"/>
      <c r="DE65" s="4647"/>
      <c r="DF65" s="4647"/>
      <c r="DG65" s="4647"/>
      <c r="DH65" s="4647"/>
      <c r="DI65" s="2341"/>
      <c r="DJ65" s="2341"/>
      <c r="DP65" s="1211">
        <v>14</v>
      </c>
    </row>
    <row customHeight="1" ht="22.5" hidden="1">
      <c r="A66" s="1216" t="s">
        <v>83</v>
      </c>
      <c r="B66" s="1216">
        <v>0</v>
      </c>
      <c r="C66" s="1216">
        <v>0</v>
      </c>
      <c r="D66" s="1216">
        <v>0</v>
      </c>
      <c r="E66" s="1216">
        <v>0</v>
      </c>
      <c r="F66" s="1216">
        <v>0</v>
      </c>
      <c r="G66" s="1216">
        <v>0</v>
      </c>
      <c r="H66" s="1216">
        <v>0</v>
      </c>
      <c r="I66" s="1216">
        <v>0</v>
      </c>
      <c r="J66" s="1216">
        <v>0</v>
      </c>
      <c r="K66" s="1216">
        <v>0</v>
      </c>
      <c r="L66" s="1534">
        <v>0</v>
      </c>
      <c r="M66" s="1418">
        <v>0</v>
      </c>
      <c r="N66" s="1418">
        <v>0</v>
      </c>
      <c r="O66" s="1418">
        <v>0</v>
      </c>
      <c r="P66" s="1529">
        <v>3</v>
      </c>
      <c r="Q66" s="400">
        <v>3</v>
      </c>
      <c r="R66" s="400">
        <v>3</v>
      </c>
      <c r="S66" s="637">
        <v>12</v>
      </c>
      <c r="T66" s="1211">
        <v>35</v>
      </c>
      <c r="U66" s="1211">
        <v>0</v>
      </c>
      <c r="V66" s="1211">
        <v>0</v>
      </c>
      <c r="W66" s="1211">
        <v>0</v>
      </c>
      <c r="X66" s="1211">
        <v>0</v>
      </c>
      <c r="Y66" s="1211">
        <v>0</v>
      </c>
      <c r="Z66" s="1211">
        <v>0</v>
      </c>
      <c r="AA66" s="1211">
        <v>0</v>
      </c>
      <c r="AB66" s="1211">
        <v>0</v>
      </c>
      <c r="AC66" s="1211">
        <v>24</v>
      </c>
      <c r="AD66" s="1211">
        <v>24</v>
      </c>
      <c r="AE66" s="1211">
        <v>24</v>
      </c>
      <c r="AF66" s="1211">
        <v>11</v>
      </c>
      <c r="AG66" s="1211">
        <v>3</v>
      </c>
      <c r="AH66" s="1211">
        <v>11</v>
      </c>
      <c r="AI66" s="1211">
        <v>0</v>
      </c>
      <c r="AJ66" s="3911">
        <v>0</v>
      </c>
      <c r="AK66" s="3911">
        <v>0</v>
      </c>
      <c r="AL66" s="3911">
        <v>0</v>
      </c>
      <c r="AM66" s="3911">
        <v>0</v>
      </c>
      <c r="AN66" s="3911">
        <v>0</v>
      </c>
      <c r="AO66" s="3911">
        <v>0</v>
      </c>
      <c r="AP66" s="3911">
        <v>0</v>
      </c>
      <c r="AQ66" s="3911">
        <v>0</v>
      </c>
      <c r="AR66" s="3911">
        <v>0</v>
      </c>
      <c r="AS66" s="3911">
        <v>0</v>
      </c>
      <c r="AT66" s="3911">
        <v>0</v>
      </c>
      <c r="AU66" s="3911">
        <v>0</v>
      </c>
      <c r="AV66" s="3911">
        <v>0</v>
      </c>
      <c r="AW66" s="3911">
        <v>0</v>
      </c>
      <c r="AX66" s="3911">
        <v>0</v>
      </c>
      <c r="AY66" s="3911">
        <v>0</v>
      </c>
      <c r="AZ66" s="3911">
        <v>0</v>
      </c>
      <c r="BA66" s="3911">
        <v>0</v>
      </c>
      <c r="BB66" s="3911">
        <v>0</v>
      </c>
      <c r="BC66" s="3911">
        <v>0</v>
      </c>
      <c r="BD66" s="3911">
        <v>0</v>
      </c>
      <c r="BE66" s="3911">
        <v>0</v>
      </c>
      <c r="BF66" s="3911">
        <v>0</v>
      </c>
      <c r="BG66" s="3911">
        <v>0</v>
      </c>
      <c r="BH66" s="3911">
        <v>0</v>
      </c>
      <c r="BI66" s="3911">
        <v>0</v>
      </c>
      <c r="BJ66" s="3911">
        <v>0</v>
      </c>
      <c r="BK66" s="3911">
        <v>0</v>
      </c>
      <c r="BL66" s="3911">
        <v>0</v>
      </c>
      <c r="BM66" s="3911">
        <v>0</v>
      </c>
      <c r="BN66" s="3911">
        <v>0</v>
      </c>
      <c r="BO66" s="3911">
        <v>0</v>
      </c>
      <c r="BP66" s="3911">
        <v>0</v>
      </c>
      <c r="BQ66" s="3911">
        <v>0</v>
      </c>
      <c r="BR66" s="3911">
        <v>0</v>
      </c>
      <c r="BS66" s="3911">
        <v>0</v>
      </c>
      <c r="BT66" s="3911">
        <v>0</v>
      </c>
      <c r="BU66" s="3911">
        <v>0</v>
      </c>
      <c r="BV66" s="3911">
        <v>0</v>
      </c>
      <c r="BW66" s="3911">
        <v>0</v>
      </c>
      <c r="BX66" s="3911">
        <v>0</v>
      </c>
      <c r="BY66" s="3911">
        <v>0</v>
      </c>
      <c r="BZ66" s="3911">
        <v>0</v>
      </c>
      <c r="CA66" s="3911">
        <v>0</v>
      </c>
      <c r="CB66" s="3911">
        <v>0</v>
      </c>
      <c r="CC66" s="3911">
        <v>0</v>
      </c>
      <c r="CD66" s="3911">
        <v>0</v>
      </c>
      <c r="CE66" s="3911">
        <v>0</v>
      </c>
      <c r="CF66" s="3911">
        <v>0</v>
      </c>
      <c r="CG66" s="3911">
        <v>0</v>
      </c>
      <c r="CH66" s="3911">
        <v>0</v>
      </c>
      <c r="CI66" s="3911">
        <v>0</v>
      </c>
      <c r="CJ66" s="3911">
        <v>0</v>
      </c>
      <c r="CK66" s="3911">
        <v>0</v>
      </c>
      <c r="CL66" s="3911">
        <v>0</v>
      </c>
      <c r="CM66" s="3911">
        <v>0</v>
      </c>
      <c r="CN66" s="3911">
        <v>0</v>
      </c>
      <c r="CO66" s="3911">
        <v>0</v>
      </c>
      <c r="CP66" s="3911">
        <v>0</v>
      </c>
      <c r="CQ66" s="3911">
        <v>0</v>
      </c>
      <c r="CR66" s="3911">
        <v>0</v>
      </c>
      <c r="CS66" s="3911">
        <v>0</v>
      </c>
      <c r="CT66" s="3911">
        <v>0</v>
      </c>
      <c r="CU66" s="3911">
        <v>0</v>
      </c>
      <c r="CV66" s="3911">
        <v>0</v>
      </c>
      <c r="CW66" s="3911">
        <v>0</v>
      </c>
      <c r="CX66" s="3911">
        <v>0</v>
      </c>
      <c r="CY66" s="3911">
        <v>0</v>
      </c>
      <c r="CZ66" s="3911">
        <v>0</v>
      </c>
      <c r="DA66" s="3911">
        <v>0</v>
      </c>
      <c r="DB66" s="3911">
        <v>0</v>
      </c>
      <c r="DC66" s="3911">
        <v>0</v>
      </c>
      <c r="DD66" s="3911">
        <v>0</v>
      </c>
      <c r="DE66" s="3911">
        <v>0</v>
      </c>
      <c r="DF66" s="3911">
        <v>0</v>
      </c>
      <c r="DG66" s="3911">
        <v>0</v>
      </c>
      <c r="DH66" s="3911">
        <v>0</v>
      </c>
      <c r="DI66" s="1211">
        <v>4</v>
      </c>
      <c r="DJ66" s="1211">
        <v>115</v>
      </c>
      <c r="DK66" s="567">
        <v>10</v>
      </c>
      <c r="DL66" s="567">
        <v>10</v>
      </c>
      <c r="DM66" s="567">
        <v>10</v>
      </c>
      <c r="DN66" s="567">
        <v>10</v>
      </c>
      <c r="DO66" s="567">
        <v>10</v>
      </c>
      <c r="DP66" s="1211">
        <v>23</v>
      </c>
    </row>
  </sheetData>
  <sheetProtection formatColumns="0" formatRows="0" autoFilter="0" sort="0" insertRows="0" insertColumns="1" deleteRows="0" deleteColumns="0"/>
  <mergeCells count="448">
    <mergeCell ref="DJ46:DJ47"/>
    <mergeCell ref="T63:DJ63"/>
    <mergeCell ref="T65:DJ65"/>
    <mergeCell ref="K46:K47"/>
    <mergeCell ref="AF46:AF47"/>
    <mergeCell ref="Z40:AA40"/>
    <mergeCell ref="AG40:AH40"/>
    <mergeCell ref="E41:E60"/>
    <mergeCell ref="V41:AB41"/>
    <mergeCell ref="AC41:DI41"/>
    <mergeCell ref="F42:F59"/>
    <mergeCell ref="V42:AB42"/>
    <mergeCell ref="AC42:DI42"/>
    <mergeCell ref="G43:G58"/>
    <mergeCell ref="V43:AB43"/>
    <mergeCell ref="AC43:DI43"/>
    <mergeCell ref="H44:H58"/>
    <mergeCell ref="I44:I57"/>
    <mergeCell ref="P44:P57"/>
    <mergeCell ref="V44:AB44"/>
    <mergeCell ref="AC44:DI44"/>
    <mergeCell ref="J45:J48"/>
    <mergeCell ref="Q45:Q48"/>
    <mergeCell ref="V45:AB45"/>
    <mergeCell ref="AC45:DI45"/>
    <mergeCell ref="AG46:AG47"/>
    <mergeCell ref="AH46:AH47"/>
    <mergeCell ref="AI46:AI47"/>
    <mergeCell ref="DJ36:DJ39"/>
    <mergeCell ref="S37:S39"/>
    <mergeCell ref="T37:T39"/>
    <mergeCell ref="V37:AA37"/>
    <mergeCell ref="AB37:AB39"/>
    <mergeCell ref="AC37:AH37"/>
    <mergeCell ref="AI37:AI39"/>
    <mergeCell ref="S32:T32"/>
    <mergeCell ref="V32:AA32"/>
    <mergeCell ref="AC32:AH32"/>
    <mergeCell ref="S33:T33"/>
    <mergeCell ref="V33:AA33"/>
    <mergeCell ref="AC33:AH33"/>
    <mergeCell ref="DI37:DI39"/>
    <mergeCell ref="W38:X38"/>
    <mergeCell ref="Y38:AA38"/>
    <mergeCell ref="AD38:AE38"/>
    <mergeCell ref="AF38:AH38"/>
    <mergeCell ref="Z39:AA39"/>
    <mergeCell ref="AG39:AH39"/>
    <mergeCell ref="V35:AB35"/>
    <mergeCell ref="AC35:AI35"/>
    <mergeCell ref="S36:DI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DJ7:DJ8"/>
    <mergeCell ref="AF15:AF16"/>
    <mergeCell ref="AG15:AG16"/>
    <mergeCell ref="AH15:AH16"/>
    <mergeCell ref="AI15:AI16"/>
    <mergeCell ref="Z7:Z8"/>
    <mergeCell ref="AA7:AA8"/>
    <mergeCell ref="AB7:AB8"/>
    <mergeCell ref="AF7:AF8"/>
    <mergeCell ref="AG7:AG8"/>
    <mergeCell ref="AH7:AH8"/>
    <mergeCell ref="E2:E13"/>
    <mergeCell ref="V2:AB2"/>
    <mergeCell ref="AC2:DI2"/>
    <mergeCell ref="F3:F12"/>
    <mergeCell ref="V3:AB3"/>
    <mergeCell ref="AC3:DI3"/>
    <mergeCell ref="G4:G11"/>
    <mergeCell ref="V4:AB4"/>
    <mergeCell ref="AC4:DI4"/>
    <mergeCell ref="H5:H11"/>
    <mergeCell ref="I5:I10"/>
    <mergeCell ref="P5:P10"/>
    <mergeCell ref="V5:AB5"/>
    <mergeCell ref="AC5:DI5"/>
    <mergeCell ref="J6:J9"/>
    <mergeCell ref="Q6:Q9"/>
    <mergeCell ref="V6:AB6"/>
    <mergeCell ref="AC6:DI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Y46:BY47"/>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C46:CC47"/>
    <mergeCell ref="CD46:CD47"/>
    <mergeCell ref="CE46:CE47"/>
    <mergeCell ref="CF46:CF47"/>
    <mergeCell ref="CK40:CL40"/>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J46:CJ47"/>
    <mergeCell ref="CK46:CK47"/>
    <mergeCell ref="CL46:CL47"/>
    <mergeCell ref="CM46:CM47"/>
    <mergeCell ref="CR40:CS40"/>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Q46:CQ47"/>
    <mergeCell ref="CR46:CR47"/>
    <mergeCell ref="CS46:CS47"/>
    <mergeCell ref="CT46:CT47"/>
    <mergeCell ref="CY40:CZ40"/>
    <mergeCell ref="CX7:CX8"/>
    <mergeCell ref="CY7:CY8"/>
    <mergeCell ref="CZ7:CZ8"/>
    <mergeCell ref="DA7:DA8"/>
    <mergeCell ref="CU27:CZ27"/>
    <mergeCell ref="CU28:CZ28"/>
    <mergeCell ref="CU29:CZ29"/>
    <mergeCell ref="CU30:CZ30"/>
    <mergeCell ref="CU32:CZ32"/>
    <mergeCell ref="CU33:CZ33"/>
    <mergeCell ref="CU35:DA35"/>
    <mergeCell ref="CU37:CZ37"/>
    <mergeCell ref="DA37:DA39"/>
    <mergeCell ref="CV38:CW38"/>
    <mergeCell ref="CX38:CZ38"/>
    <mergeCell ref="CY39:CZ39"/>
    <mergeCell ref="CX46:CX47"/>
    <mergeCell ref="CY46:CY47"/>
    <mergeCell ref="CZ46:CZ47"/>
    <mergeCell ref="DA46:DA47"/>
    <mergeCell ref="DF40:DG40"/>
    <mergeCell ref="DE7:DE8"/>
    <mergeCell ref="DF7:DF8"/>
    <mergeCell ref="DG7:DG8"/>
    <mergeCell ref="DH7:DH8"/>
    <mergeCell ref="DB27:DG27"/>
    <mergeCell ref="DB28:DG28"/>
    <mergeCell ref="DB29:DG29"/>
    <mergeCell ref="DB30:DG30"/>
    <mergeCell ref="DB32:DG32"/>
    <mergeCell ref="DB33:DG33"/>
    <mergeCell ref="DB35:DH35"/>
    <mergeCell ref="DB37:DG37"/>
    <mergeCell ref="DH37:DH39"/>
    <mergeCell ref="DC38:DD38"/>
    <mergeCell ref="DE38:DG38"/>
    <mergeCell ref="DF39:DG39"/>
    <mergeCell ref="DE46:DE47"/>
    <mergeCell ref="DF46:DF47"/>
    <mergeCell ref="DG46:DG47"/>
    <mergeCell ref="DH46:DH47"/>
    <mergeCell ref="DJ50:DJ51"/>
    <mergeCell ref="Z50:Z51"/>
    <mergeCell ref="AA50:AA51"/>
    <mergeCell ref="AB50:AB51"/>
    <mergeCell ref="AF50:AF51"/>
    <mergeCell ref="AG50:AG51"/>
    <mergeCell ref="AH50:AH51"/>
    <mergeCell ref="J49:J52"/>
    <mergeCell ref="Q49:Q52"/>
    <mergeCell ref="V49:AB49"/>
    <mergeCell ref="AC49:DI49"/>
    <mergeCell ref="K50:K51"/>
    <mergeCell ref="Y50:Y51"/>
    <mergeCell ref="AI50:AI51"/>
    <mergeCell ref="AM50:AM51"/>
    <mergeCell ref="AN50:AN51"/>
    <mergeCell ref="AO50:AO51"/>
    <mergeCell ref="AP50:AP51"/>
    <mergeCell ref="AT50:AT51"/>
    <mergeCell ref="AU50:AU51"/>
    <mergeCell ref="AV50:AV51"/>
    <mergeCell ref="AW50:AW51"/>
    <mergeCell ref="BA50:BA51"/>
    <mergeCell ref="BB50:BB51"/>
    <mergeCell ref="BC50:BC51"/>
    <mergeCell ref="BD50:BD51"/>
    <mergeCell ref="BH50:BH51"/>
    <mergeCell ref="BI50:BI51"/>
    <mergeCell ref="BJ50:BJ51"/>
    <mergeCell ref="BK50:BK51"/>
    <mergeCell ref="BO50:BO51"/>
    <mergeCell ref="BP50:BP51"/>
    <mergeCell ref="BQ50:BQ51"/>
    <mergeCell ref="BR50:BR51"/>
    <mergeCell ref="BV50:BV51"/>
    <mergeCell ref="BW50:BW51"/>
    <mergeCell ref="BX50:BX51"/>
    <mergeCell ref="BY50:BY51"/>
    <mergeCell ref="CC50:CC51"/>
    <mergeCell ref="CD50:CD51"/>
    <mergeCell ref="CE50:CE51"/>
    <mergeCell ref="CF50:CF51"/>
    <mergeCell ref="CJ50:CJ51"/>
    <mergeCell ref="CK50:CK51"/>
    <mergeCell ref="CL50:CL51"/>
    <mergeCell ref="CM50:CM51"/>
    <mergeCell ref="CQ50:CQ51"/>
    <mergeCell ref="CR50:CR51"/>
    <mergeCell ref="CS50:CS51"/>
    <mergeCell ref="CT50:CT51"/>
    <mergeCell ref="CX50:CX51"/>
    <mergeCell ref="CY50:CY51"/>
    <mergeCell ref="CZ50:CZ51"/>
    <mergeCell ref="DA50:DA51"/>
    <mergeCell ref="DE50:DE51"/>
    <mergeCell ref="DF50:DF51"/>
    <mergeCell ref="DG50:DG51"/>
    <mergeCell ref="DH50:DH51"/>
    <mergeCell ref="DJ54:DJ55"/>
    <mergeCell ref="Z54:Z55"/>
    <mergeCell ref="AA54:AA55"/>
    <mergeCell ref="AB54:AB55"/>
    <mergeCell ref="AF54:AF55"/>
    <mergeCell ref="AG54:AG55"/>
    <mergeCell ref="AH54:AH55"/>
    <mergeCell ref="J53:J56"/>
    <mergeCell ref="Q53:Q56"/>
    <mergeCell ref="V53:AB53"/>
    <mergeCell ref="AC53:DI53"/>
    <mergeCell ref="K54:K55"/>
    <mergeCell ref="Y54:Y55"/>
    <mergeCell ref="AI54:AI55"/>
    <mergeCell ref="AM54:AM55"/>
    <mergeCell ref="AN54:AN55"/>
    <mergeCell ref="AO54:AO55"/>
    <mergeCell ref="AP54:AP55"/>
    <mergeCell ref="AT54:AT55"/>
    <mergeCell ref="AU54:AU55"/>
    <mergeCell ref="AV54:AV55"/>
    <mergeCell ref="AW54:AW55"/>
    <mergeCell ref="BA54:BA55"/>
    <mergeCell ref="BB54:BB55"/>
    <mergeCell ref="BC54:BC55"/>
    <mergeCell ref="BD54:BD55"/>
    <mergeCell ref="BH54:BH55"/>
    <mergeCell ref="BI54:BI55"/>
    <mergeCell ref="BJ54:BJ55"/>
    <mergeCell ref="BK54:BK55"/>
    <mergeCell ref="BO54:BO55"/>
    <mergeCell ref="BP54:BP55"/>
    <mergeCell ref="BQ54:BQ55"/>
    <mergeCell ref="BR54:BR55"/>
    <mergeCell ref="BV54:BV55"/>
    <mergeCell ref="BW54:BW55"/>
    <mergeCell ref="BX54:BX55"/>
    <mergeCell ref="BY54:BY55"/>
    <mergeCell ref="CC54:CC55"/>
    <mergeCell ref="CD54:CD55"/>
    <mergeCell ref="CE54:CE55"/>
    <mergeCell ref="CF54:CF55"/>
    <mergeCell ref="CJ54:CJ55"/>
    <mergeCell ref="CK54:CK55"/>
    <mergeCell ref="CL54:CL55"/>
    <mergeCell ref="CM54:CM55"/>
    <mergeCell ref="CQ54:CQ55"/>
    <mergeCell ref="CR54:CR55"/>
    <mergeCell ref="CS54:CS55"/>
    <mergeCell ref="CT54:CT55"/>
    <mergeCell ref="CX54:CX55"/>
    <mergeCell ref="CY54:CY55"/>
    <mergeCell ref="CZ54:CZ55"/>
    <mergeCell ref="DA54:DA55"/>
    <mergeCell ref="DE54:DE55"/>
    <mergeCell ref="DF54:DF55"/>
    <mergeCell ref="DG54:DG55"/>
    <mergeCell ref="DH54:DH55"/>
  </mergeCells>
  <dataValidations count="8">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AL8 AL47 AS8 AS47 AZ8 AZ47 BG8 BG47 BN8 BN47 BU8 BU47 CB8 CB47 CI8 CI47 CP8 CP47 CW8 CW47 DD8 DD47 X51 AE51 AL51 AS51 AZ51 BG51 BN51 BU51 CB51 CI51 CP51 CW51 DD51 X55 AE55 AL55 AS55 AZ55 BG55 BN55 BU55 CB55 CI55 CP55 CW55 DD55"/>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type="textLength" operator="lessThanOrEqual" allowBlank="1" showInputMessage="1" showErrorMessage="1" errorTitle="Ошибка" error="Допускается ввод не более 900 символов!" sqref="DJ65580:DJ65587 DJ131116:DJ131123 DJ196652:DJ196659 DJ262188:DJ262195 DJ327724:DJ327731 DJ393260:DJ393267 DJ458796:DJ458803 DJ524332:DJ524339 DJ589868:DJ589875 DJ655404:DJ655411 DJ720940:DJ720947 DJ786476:DJ786483 DJ852012:DJ852019 DJ917548:DJ917555 DJ983084:DJ983091 T46 T7 AC5:AI5 DI5 AC44:AI44 DI44 T50 T54">
      <formula1>900</formula1>
    </dataValidation>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AM7 AO7 AM46 AO46 AT7 AV7 AT46 AV46 BA7 BC7 BA46 BC46 BH7 BJ7 BH46 BJ46 BO7 BQ7 BO46 BQ46 BV7 BX7 BV46 BX46 CC7 CE7 CC46 CE46 CJ7 CL7 CJ46 CL46 CQ7 CS7 CQ46 CS46 CX7 CZ7 CX46 CZ46 DE7 DG7 DE46 DG46 Y50 AA50 AF50 AH50 AM50 AO50 AT50 AV50 BA50 BC50 BH50 BJ50 BO50 BQ50 BV50 BX50 CC50 CE50 CJ50 CL50 CQ50 CS50 CX50 CZ50 DE50 DG50 Y54 AA54 AF54 AH54 AM54 AO54 AT54 AV54 BA54 BC54 BH54 BJ54 BO54 BQ54 BV54 BX54 CC54 CE54 CJ54 CL54 CQ54 CS54 CX54 CZ54 DE54 DG5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DH524338 AI196658:DH196658 AI589874:DH589874 AI655410:DH655410 AI15 AI720946:DH720946 AI786482:DH786482 AI852018:DH852018 AI917554:DH917554 AI983090:DH983090 AI65586:DH65586 AI131122:DH131122 AI458802:DH458802 AI262194:DH262194 AI7 AN7 AP7 AU7 AW7 BB7 BD7 BI7 BK7 BP7 BR7 BW7 BY7 CD7 CF7 CK7 CM7 CR7 CT7 CY7 DA7 DF7 DH7 AG46 AI327730:DH327730 AG15 AG7 Z7 AB7 AI393266:DH393266 AI46 AN46 AP46 AU46 AW46 BB46 BD46 BI46 BK46 BP46 BR46 BW46 BY46 CD46 CF46 CK46 CM46 CR46 CT46 CY46 DA46 DF46 DH46 Z46 AB46 Z50 AB50 AG50 AI50 AN50 AP50 AU50 AW50 BB50 BD50 BI50 BK50 BP50 BR50 BW50 BY50 CD50 CF50 CK50 CM50 CR50 CT50 CY50 DA50 DF50 DH50 Z54 AB54 AG54 AI54 AN54 AP54 AU54 AW54 BB54 BD54 BI54 BK54 BP54 BR54 BW54 BY54 CD54 CF54 CK54 CM54 CR54 CT54 CY54 DA54 DF54 DH54"/>
    <dataValidation allowBlank="1" sqref="S131124:DJ131130 S196660:DJ196666 S262196:DJ262202 S327732:DJ327738 S393268:DJ393274 S458804:DJ458810 S524340:DJ524346 S589876:DJ589882 S655412:DJ655418 S720948:DJ720954 S786484:DJ786490 S852020:DJ852026 S917556:DJ917562 S983092:DJ983098 S65588:DJ65594"/>
    <dataValidation type="list" allowBlank="1" showInputMessage="1" errorTitle="Ошибка" error="Выберите значение из списка" prompt="Выберите значение из списка" sqref="V983089:DI983089 V65585:DI65585 V131121:DI131121 V196657:DI196657 V262193:DI262193 V327729:DI327729 V393265:DI393265 V458801:DI458801 V524337:DI524337 V589873:DI589873 V655409:DI655409 V720945:DI720945 V786481:DI786481 V852017:DI852017 V917553:DI917553">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A0A21-B75A-9796-4221-9F1C5F94B55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67</v>
      </c>
      <c r="AA7" s="2321"/>
      <c r="AB7" s="2163" t="s">
        <v>67</v>
      </c>
      <c r="AC7" s="807"/>
      <c r="AD7" s="807"/>
      <c r="AE7" s="1313"/>
      <c r="AF7" s="2321"/>
      <c r="AG7" s="2163" t="s">
        <v>67</v>
      </c>
      <c r="AH7" s="2343"/>
      <c r="AI7" s="2163" t="s">
        <v>67</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269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67</v>
      </c>
      <c r="AH15" s="2323"/>
      <c r="AI15" s="2324" t="s">
        <v>67</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45618.48091435185</v>
      </c>
      <c r="W28" s="2320"/>
      <c r="X28" s="2320"/>
      <c r="Y28" s="2320"/>
      <c r="Z28" s="2320"/>
      <c r="AA28" s="2320"/>
      <c r="AB28" s="382"/>
      <c r="AC28" s="2320" t="str">
        <f>IF(TITLE_DATE_PR_CHANGE="",IF(TITLE_DATE_PR="","",TITLE_DATE_PR),TITLE_DATE_PR_CHANGE)</f>
        <v>45618.48091435185</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1-3.25-935/24</v>
      </c>
      <c r="W29" s="2307"/>
      <c r="X29" s="2307"/>
      <c r="Y29" s="2307"/>
      <c r="Z29" s="2307"/>
      <c r="AA29" s="2307"/>
      <c r="AB29" s="382"/>
      <c r="AC29" s="2307" t="str">
        <f>IF(TITLE_NUMBER_PR_CHANGE="",IF(TITLE_NUMBER_PR="","",TITLE_NUMBER_PR),TITLE_NUMBER_PR_CHANGE)</f>
        <v>1-3.25-935/24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45618.48091435185</v>
      </c>
      <c r="W32" s="2320"/>
      <c r="X32" s="2320"/>
      <c r="Y32" s="2320"/>
      <c r="Z32" s="2320"/>
      <c r="AA32" s="2320"/>
      <c r="AB32" s="382"/>
      <c r="AC32" s="2320" t="str">
        <f>IF(TITLE_DATE_PR_CHANGE="",IF(TITLE_DATE_PR="","",TITLE_DATE_PR),TITLE_DATE_PR_CHANGE)</f>
        <v>45618.48091435185</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1-3.25-935/24</v>
      </c>
      <c r="W33" s="2307"/>
      <c r="X33" s="2307"/>
      <c r="Y33" s="2307"/>
      <c r="Z33" s="2307"/>
      <c r="AA33" s="2307"/>
      <c r="AB33" s="382"/>
      <c r="AC33" s="2307" t="str">
        <f>IF(TITLE_NUMBER_PR_CHANGE="",IF(TITLE_NUMBER_PR="","",TITLE_NUMBER_PR),TITLE_NUMBER_PR_CHANGE)</f>
        <v>1-3.25-935/24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489</v>
      </c>
      <c r="W38" s="2318" t="s">
        <v>436</v>
      </c>
      <c r="X38" s="2319"/>
      <c r="Y38" s="2318" t="s">
        <v>437</v>
      </c>
      <c r="Z38" s="2325"/>
      <c r="AA38" s="2319"/>
      <c r="AB38" s="2334"/>
      <c r="AC38" s="1539" t="s">
        <v>489</v>
      </c>
      <c r="AD38" s="2318" t="s">
        <v>436</v>
      </c>
      <c r="AE38" s="2319"/>
      <c r="AF38" s="2318" t="s">
        <v>437</v>
      </c>
      <c r="AG38" s="2325"/>
      <c r="AH38" s="2319"/>
      <c r="AI38" s="2334"/>
      <c r="AJ38" s="2337"/>
      <c r="AK38" s="2183"/>
      <c r="AQ38" s="1211">
        <v>34</v>
      </c>
    </row>
    <row customHeight="1" ht="90.3">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39" t="s">
        <v>519</v>
      </c>
      <c r="W39" s="1278" t="s">
        <v>520</v>
      </c>
      <c r="X39" s="1278" t="s">
        <v>494</v>
      </c>
      <c r="Y39" s="1545" t="s">
        <v>447</v>
      </c>
      <c r="Z39" s="2326" t="s">
        <v>448</v>
      </c>
      <c r="AA39" s="2327"/>
      <c r="AB39" s="2335"/>
      <c r="AC39" s="1539" t="s">
        <v>519</v>
      </c>
      <c r="AD39" s="1278" t="s">
        <v>520</v>
      </c>
      <c r="AE39" s="1278" t="s">
        <v>494</v>
      </c>
      <c r="AF39" s="1545" t="s">
        <v>447</v>
      </c>
      <c r="AG39" s="2326" t="s">
        <v>448</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274</v>
      </c>
      <c r="B42" s="1419" t="s">
        <v>275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274</v>
      </c>
      <c r="B43" s="1419" t="s">
        <v>275</v>
      </c>
      <c r="C43" s="1419" t="s">
        <v>276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274</v>
      </c>
      <c r="B44" s="1419" t="s">
        <v>275</v>
      </c>
      <c r="C44" s="1419" t="s">
        <v>276</v>
      </c>
      <c r="D44" s="1419" t="s">
        <v>527</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274</v>
      </c>
      <c r="B45" s="1419" t="s">
        <v>275</v>
      </c>
      <c r="C45" s="1419" t="s">
        <v>276</v>
      </c>
      <c r="D45" s="1419" t="s">
        <v>527</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274</v>
      </c>
      <c r="B46" s="1419" t="s">
        <v>275</v>
      </c>
      <c r="C46" s="1419" t="s">
        <v>276</v>
      </c>
      <c r="D46" s="1419" t="s">
        <v>527</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67</v>
      </c>
      <c r="AA46" s="2323"/>
      <c r="AB46" s="2324" t="s">
        <v>67</v>
      </c>
      <c r="AC46" s="807"/>
      <c r="AD46" s="807"/>
      <c r="AE46" s="1313"/>
      <c r="AF46" s="2321"/>
      <c r="AG46" s="2163" t="s">
        <v>67</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274</v>
      </c>
      <c r="B47" s="1419" t="s">
        <v>275</v>
      </c>
      <c r="C47" s="1419" t="s">
        <v>276</v>
      </c>
      <c r="D47" s="1419" t="s">
        <v>527</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274</v>
      </c>
      <c r="B48" s="1419" t="s">
        <v>275</v>
      </c>
      <c r="C48" s="1419" t="s">
        <v>276</v>
      </c>
      <c r="D48" s="1419" t="s">
        <v>527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274</v>
      </c>
      <c r="B49" s="1419" t="s">
        <v>275</v>
      </c>
      <c r="C49" s="1419" t="s">
        <v>276</v>
      </c>
      <c r="D49" s="1419" t="s">
        <v>527</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274</v>
      </c>
      <c r="B50" s="1419" t="s">
        <v>275</v>
      </c>
      <c r="C50" s="1419" t="s">
        <v>276</v>
      </c>
      <c r="D50" s="1419" t="s">
        <v>527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274</v>
      </c>
      <c r="B51" s="1399" t="s">
        <v>275</v>
      </c>
      <c r="C51" s="1370"/>
      <c r="D51" s="1370"/>
      <c r="E51" s="2315"/>
      <c r="F51" s="2314"/>
      <c r="G51" s="1370"/>
      <c r="H51" s="1370"/>
      <c r="I51" s="1370"/>
      <c r="J51" s="1370"/>
      <c r="K51" s="1370"/>
      <c r="L51" s="1550"/>
      <c r="M51" s="1377"/>
      <c r="N51" s="1377"/>
      <c r="P51" s="1372"/>
      <c r="Q51" s="1373"/>
      <c r="R51" s="1372"/>
      <c r="S51" s="1378"/>
      <c r="T51" s="1381" t="s">
        <v>269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274</v>
      </c>
      <c r="B52" s="1399"/>
      <c r="C52" s="1399"/>
      <c r="D52" s="1399"/>
      <c r="E52" s="2314"/>
      <c r="F52" s="1399"/>
      <c r="G52" s="1399"/>
      <c r="H52" s="1399"/>
      <c r="I52" s="1399"/>
      <c r="J52" s="1399"/>
      <c r="K52" s="1399"/>
      <c r="L52" s="1402"/>
      <c r="M52" s="1377"/>
      <c r="N52" s="1377"/>
      <c r="O52" s="574"/>
      <c r="P52" s="436"/>
      <c r="Q52" s="1400"/>
      <c r="R52" s="436"/>
      <c r="S52" s="1378"/>
      <c r="T52" s="1381" t="s">
        <v>270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271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D8241-6411-1FF6-4877-37E6479BE38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517</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528</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529</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269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270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419</v>
      </c>
      <c r="P24" s="1564"/>
      <c r="Q24" s="1566"/>
      <c r="R24" s="1566"/>
      <c r="AA24" s="1563" t="s">
        <v>421</v>
      </c>
      <c r="AC24" s="1563" t="s">
        <v>422</v>
      </c>
      <c r="AD24" s="1563" t="s">
        <v>469</v>
      </c>
      <c r="AH24" s="1563" t="s">
        <v>469</v>
      </c>
      <c r="AK24" s="1563" t="s">
        <v>506</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энергетическая комиссия Сахалинской области</v>
      </c>
      <c r="W31" s="2307"/>
      <c r="X31" s="2307"/>
      <c r="Y31" s="2307"/>
      <c r="Z31" s="2307"/>
      <c r="AA31" s="2307"/>
      <c r="AB31" s="2307"/>
      <c r="AC31" s="382"/>
      <c r="AD31" s="2307" t="str">
        <f>IF(TITLE_NAME_OR_PR_CHANGE="",IF(TITLE_NAME_OR_PR="","",TITLE_NAME_OR_PR),TITLE_NAME_OR_PR_CHANGE)</f>
        <v>Региональная энергетическая комиссия Сахалинской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45618.48091435185</v>
      </c>
      <c r="W32" s="2320"/>
      <c r="X32" s="2320"/>
      <c r="Y32" s="2320"/>
      <c r="Z32" s="2320"/>
      <c r="AA32" s="2320"/>
      <c r="AB32" s="2320"/>
      <c r="AC32" s="382"/>
      <c r="AD32" s="2320" t="str">
        <f>IF(TITLE_DATE_PR_CHANGE="",IF(TITLE_DATE_PR="","",TITLE_DATE_PR),TITLE_DATE_PR_CHANGE)</f>
        <v>45618.48091435185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1-3.25-935/24</v>
      </c>
      <c r="W33" s="2307"/>
      <c r="X33" s="2307"/>
      <c r="Y33" s="2307"/>
      <c r="Z33" s="2307"/>
      <c r="AA33" s="2307"/>
      <c r="AB33" s="2307"/>
      <c r="AC33" s="382"/>
      <c r="AD33" s="2307" t="str">
        <f>IF(TITLE_NUMBER_PR_CHANGE="",IF(TITLE_NUMBER_PR="","",TITLE_NUMBER_PR),TITLE_NUMBER_PR_CHANGE)</f>
        <v>1-3.25-935/24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W34" s="2307"/>
      <c r="X34" s="2307"/>
      <c r="Y34" s="2307"/>
      <c r="Z34" s="2307"/>
      <c r="AA34" s="2307"/>
      <c r="AB34" s="2307"/>
      <c r="AC34" s="382"/>
      <c r="AD34"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45618.48091435185</v>
      </c>
      <c r="W36" s="2320"/>
      <c r="X36" s="2320"/>
      <c r="Y36" s="2320"/>
      <c r="Z36" s="2320"/>
      <c r="AA36" s="2320"/>
      <c r="AB36" s="2320"/>
      <c r="AC36" s="382"/>
      <c r="AD36" s="2320" t="str">
        <f>IF(TITLE_DATE_PR_CHANGE="",IF(TITLE_DATE_PR="","",TITLE_DATE_PR),TITLE_DATE_PR_CHANGE)</f>
        <v>45618.48091435185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1-3.25-935/24</v>
      </c>
      <c r="W37" s="2307"/>
      <c r="X37" s="2307"/>
      <c r="Y37" s="2307"/>
      <c r="Z37" s="2307"/>
      <c r="AA37" s="2307"/>
      <c r="AB37" s="2307"/>
      <c r="AC37" s="382"/>
      <c r="AD37" s="2307" t="str">
        <f>IF(TITLE_NUMBER_PR_CHANGE="",IF(TITLE_NUMBER_PR="","",TITLE_NUMBER_PR),TITLE_NUMBER_PR_CHANGE)</f>
        <v>1-3.25-935/24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89</v>
      </c>
      <c r="T41" s="2265" t="s">
        <v>507</v>
      </c>
      <c r="U41" s="357"/>
      <c r="V41" s="2330" t="s">
        <v>430</v>
      </c>
      <c r="W41" s="2331"/>
      <c r="X41" s="2331"/>
      <c r="Y41" s="2331"/>
      <c r="Z41" s="2331"/>
      <c r="AA41" s="2331"/>
      <c r="AB41" s="2332"/>
      <c r="AC41" s="2333" t="s">
        <v>431</v>
      </c>
      <c r="AD41" s="2384" t="s">
        <v>530</v>
      </c>
      <c r="AE41" s="2347"/>
      <c r="AF41" s="2347"/>
      <c r="AG41" s="2385"/>
      <c r="AH41" s="2384" t="s">
        <v>531</v>
      </c>
      <c r="AI41" s="2347"/>
      <c r="AJ41" s="2347"/>
      <c r="AK41" s="2385"/>
      <c r="AL41" s="2384" t="s">
        <v>532</v>
      </c>
      <c r="AM41" s="2347"/>
      <c r="AN41" s="2347"/>
      <c r="AO41" s="2385"/>
      <c r="AP41" s="2384" t="s">
        <v>511</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533</v>
      </c>
      <c r="AU42" s="2249"/>
      <c r="AV42" s="2248" t="s">
        <v>534</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279</v>
      </c>
      <c r="B47" s="1419" t="s">
        <v>280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279</v>
      </c>
      <c r="B48" s="1419" t="s">
        <v>280</v>
      </c>
      <c r="C48" s="1419" t="s">
        <v>281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517</v>
      </c>
      <c r="BE48" s="556"/>
      <c r="BF48" s="556" t="str">
        <f>IF(T48="","",T48)</f>
        <v>Наименование централизованной системы водоотведения</v>
      </c>
      <c r="BG48" s="556"/>
      <c r="BH48" s="556"/>
      <c r="BI48" s="1211">
        <v>34</v>
      </c>
    </row>
    <row s="2850" customFormat="1" customHeight="1" ht="0">
      <c r="A49" s="1399" t="s">
        <v>279</v>
      </c>
      <c r="B49" s="1399" t="s">
        <v>280</v>
      </c>
      <c r="C49" s="1399" t="s">
        <v>281</v>
      </c>
      <c r="D49" s="1399" t="s">
        <v>535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279</v>
      </c>
      <c r="B50" s="1399" t="s">
        <v>280</v>
      </c>
      <c r="C50" s="1399" t="s">
        <v>281</v>
      </c>
      <c r="D50" s="1399" t="s">
        <v>535</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279</v>
      </c>
      <c r="B51" s="1399" t="s">
        <v>280</v>
      </c>
      <c r="C51" s="1399" t="s">
        <v>281</v>
      </c>
      <c r="D51" s="1399" t="s">
        <v>535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279</v>
      </c>
      <c r="B52" s="1419" t="s">
        <v>280</v>
      </c>
      <c r="C52" s="1419" t="s">
        <v>281</v>
      </c>
      <c r="D52" s="1419" t="s">
        <v>535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279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528</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529</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279</v>
      </c>
      <c r="B56" s="1419" t="s">
        <v>280</v>
      </c>
      <c r="C56" s="1419" t="s">
        <v>281</v>
      </c>
      <c r="D56" s="1419" t="s">
        <v>535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279</v>
      </c>
      <c r="B57" s="1419" t="s">
        <v>280</v>
      </c>
      <c r="C57" s="1419" t="s">
        <v>281</v>
      </c>
      <c r="D57" s="1419" t="s">
        <v>535</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279</v>
      </c>
      <c r="B58" s="1399" t="s">
        <v>280</v>
      </c>
      <c r="C58" s="1399" t="s">
        <v>281</v>
      </c>
      <c r="D58" s="1399" t="s">
        <v>535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279</v>
      </c>
      <c r="B59" s="1399" t="s">
        <v>280</v>
      </c>
      <c r="C59" s="1399" t="s">
        <v>281</v>
      </c>
      <c r="D59" s="1399" t="s">
        <v>535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279</v>
      </c>
      <c r="B60" s="1399" t="s">
        <v>280</v>
      </c>
      <c r="C60" s="1399" t="s">
        <v>281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279</v>
      </c>
      <c r="B61" s="1399" t="s">
        <v>280</v>
      </c>
      <c r="C61" s="1370"/>
      <c r="D61" s="1370"/>
      <c r="E61" s="2315"/>
      <c r="F61" s="2314"/>
      <c r="G61" s="1370"/>
      <c r="H61" s="1370"/>
      <c r="I61" s="1370"/>
      <c r="J61" s="1370"/>
      <c r="K61" s="1370"/>
      <c r="L61" s="1550"/>
      <c r="M61" s="1377"/>
      <c r="N61" s="1377"/>
      <c r="P61" s="1372"/>
      <c r="Q61" s="1373"/>
      <c r="R61" s="1372"/>
      <c r="S61" s="1378"/>
      <c r="T61" s="1381" t="s">
        <v>269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279</v>
      </c>
      <c r="B62" s="1399"/>
      <c r="C62" s="1399"/>
      <c r="D62" s="1399"/>
      <c r="E62" s="2314"/>
      <c r="F62" s="1399"/>
      <c r="G62" s="1399"/>
      <c r="H62" s="1399"/>
      <c r="I62" s="1399"/>
      <c r="J62" s="1399"/>
      <c r="K62" s="1399"/>
      <c r="L62" s="1402"/>
      <c r="M62" s="1377"/>
      <c r="N62" s="1377"/>
      <c r="O62" s="574"/>
      <c r="P62" s="436"/>
      <c r="Q62" s="1400"/>
      <c r="R62" s="436"/>
      <c r="S62" s="1378"/>
      <c r="T62" s="1381" t="s">
        <v>270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601DC-2DDD-A299-2046-2A3A2636ADC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67</v>
      </c>
      <c r="AE7" s="2321"/>
      <c r="AF7" s="2163" t="s">
        <v>67</v>
      </c>
      <c r="AG7" s="807"/>
      <c r="AH7" s="807"/>
      <c r="AI7" s="807"/>
      <c r="AJ7" s="807"/>
      <c r="AK7" s="807"/>
      <c r="AL7" s="807"/>
      <c r="AM7" s="807"/>
      <c r="AN7" s="2321"/>
      <c r="AO7" s="2163" t="s">
        <v>67</v>
      </c>
      <c r="AP7" s="2343"/>
      <c r="AQ7" s="2163" t="s">
        <v>67</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269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67</v>
      </c>
      <c r="AP15" s="2323"/>
      <c r="AQ15" s="2324" t="s">
        <v>67</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418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419</v>
      </c>
      <c r="P20" s="1418"/>
      <c r="Q20" s="1498"/>
      <c r="R20" s="1498"/>
      <c r="S20" s="785"/>
      <c r="T20" s="1216" t="s">
        <v>420</v>
      </c>
      <c r="W20" s="1422"/>
      <c r="X20" s="1422"/>
      <c r="Y20" s="1422"/>
      <c r="Z20" s="1422"/>
      <c r="AA20" s="1422"/>
      <c r="AB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2307"/>
      <c r="AC27" s="2307"/>
      <c r="AD27" s="2307"/>
      <c r="AE27" s="2307"/>
      <c r="AF27" s="382"/>
      <c r="AG27" s="2307" t="str">
        <f>IF(TITLE_NAME_OR_PR_CHANGE="",IF(TITLE_NAME_OR_PR="","",TITLE_NAME_OR_PR),TITLE_NAME_OR_PR_CHANGE)</f>
        <v>Региональная энергетическая комиссия Сахалинской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45618.48091435185</v>
      </c>
      <c r="W28" s="2320"/>
      <c r="X28" s="2320"/>
      <c r="Y28" s="2320"/>
      <c r="Z28" s="2320"/>
      <c r="AA28" s="2320"/>
      <c r="AB28" s="2320"/>
      <c r="AC28" s="2320"/>
      <c r="AD28" s="2320"/>
      <c r="AE28" s="2320"/>
      <c r="AF28" s="382"/>
      <c r="AG28" s="2320" t="str">
        <f>IF(TITLE_DATE_PR_CHANGE="",IF(TITLE_DATE_PR="","",TITLE_DATE_PR),TITLE_DATE_PR_CHANGE)</f>
        <v>45618.48091435185</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1-3.25-935/24</v>
      </c>
      <c r="W29" s="2307"/>
      <c r="X29" s="2307"/>
      <c r="Y29" s="2307"/>
      <c r="Z29" s="2307"/>
      <c r="AA29" s="2307"/>
      <c r="AB29" s="2307"/>
      <c r="AC29" s="2307"/>
      <c r="AD29" s="2307"/>
      <c r="AE29" s="2307"/>
      <c r="AF29" s="382"/>
      <c r="AG29" s="2307" t="str">
        <f>IF(TITLE_NUMBER_PR_CHANGE="",IF(TITLE_NUMBER_PR="","",TITLE_NUMBER_PR),TITLE_NUMBER_PR_CHANGE)</f>
        <v>1-3.25-935/24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45618.48091435185</v>
      </c>
      <c r="W32" s="2320"/>
      <c r="X32" s="2320"/>
      <c r="Y32" s="2320"/>
      <c r="Z32" s="2320"/>
      <c r="AA32" s="2320"/>
      <c r="AB32" s="2320"/>
      <c r="AC32" s="2320"/>
      <c r="AD32" s="2320"/>
      <c r="AE32" s="2320"/>
      <c r="AF32" s="382"/>
      <c r="AG32" s="2320" t="str">
        <f>IF(TITLE_DATE_PR_CHANGE="",IF(TITLE_DATE_PR="","",TITLE_DATE_PR),TITLE_DATE_PR_CHANGE)</f>
        <v>45618.48091435185</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1-3.25-935/24</v>
      </c>
      <c r="W33" s="2307"/>
      <c r="X33" s="2307"/>
      <c r="Y33" s="2307"/>
      <c r="Z33" s="2307"/>
      <c r="AA33" s="2307"/>
      <c r="AB33" s="2307"/>
      <c r="AC33" s="2307"/>
      <c r="AD33" s="2307"/>
      <c r="AE33" s="2307"/>
      <c r="AF33" s="382"/>
      <c r="AG33" s="2307" t="str">
        <f>IF(TITLE_NUMBER_PR_CHANGE="",IF(TITLE_NUMBER_PR="","",TITLE_NUMBER_PR),TITLE_NUMBER_PR_CHANGE)</f>
        <v>1-3.25-935/24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89</v>
      </c>
      <c r="T37" s="2265" t="s">
        <v>429</v>
      </c>
      <c r="U37" s="357"/>
      <c r="V37" s="2330" t="s">
        <v>430</v>
      </c>
      <c r="W37" s="2347"/>
      <c r="X37" s="2347"/>
      <c r="Y37" s="2347"/>
      <c r="Z37" s="2347"/>
      <c r="AA37" s="2347"/>
      <c r="AB37" s="2347"/>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customHeight="1" ht="19.95">
      <c r="Q38" s="432"/>
      <c r="R38" s="432"/>
      <c r="S38" s="2329"/>
      <c r="T38" s="2265"/>
      <c r="U38" s="1087"/>
      <c r="V38" s="2422" t="s">
        <v>538</v>
      </c>
      <c r="W38" s="2421" t="s">
        <v>539</v>
      </c>
      <c r="X38" s="2421"/>
      <c r="Y38" s="2421"/>
      <c r="Z38" s="2421" t="s">
        <v>540</v>
      </c>
      <c r="AA38" s="2421"/>
      <c r="AB38" s="2421"/>
      <c r="AC38" s="2350" t="s">
        <v>437</v>
      </c>
      <c r="AD38" s="2369"/>
      <c r="AE38" s="2370"/>
      <c r="AF38" s="2334"/>
      <c r="AG38" s="2422" t="s">
        <v>538</v>
      </c>
      <c r="AH38" s="2421" t="s">
        <v>539</v>
      </c>
      <c r="AI38" s="2421"/>
      <c r="AJ38" s="2421"/>
      <c r="AK38" s="2421" t="s">
        <v>540</v>
      </c>
      <c r="AL38" s="2421"/>
      <c r="AM38" s="2421"/>
      <c r="AN38" s="2350" t="s">
        <v>437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438</v>
      </c>
      <c r="F40" s="1420" t="s">
        <v>439</v>
      </c>
      <c r="G40" s="1420" t="s">
        <v>440</v>
      </c>
      <c r="H40" s="1420"/>
      <c r="I40" s="1420" t="s">
        <v>490</v>
      </c>
      <c r="J40" s="1420" t="s">
        <v>443</v>
      </c>
      <c r="K40" s="1420" t="s">
        <v>491</v>
      </c>
      <c r="L40" s="1420" t="s">
        <v>419</v>
      </c>
      <c r="Q40" s="432"/>
      <c r="R40" s="432"/>
      <c r="S40" s="2329"/>
      <c r="T40" s="2265"/>
      <c r="U40" s="358"/>
      <c r="V40" s="2422"/>
      <c r="W40" s="2421"/>
      <c r="X40" s="2039" t="s">
        <v>544</v>
      </c>
      <c r="Y40" s="2039" t="s">
        <v>545</v>
      </c>
      <c r="Z40" s="2421"/>
      <c r="AA40" s="2039" t="s">
        <v>546</v>
      </c>
      <c r="AB40" s="2039" t="s">
        <v>547</v>
      </c>
      <c r="AC40" s="1545" t="s">
        <v>447</v>
      </c>
      <c r="AD40" s="2326" t="s">
        <v>448</v>
      </c>
      <c r="AE40" s="2327"/>
      <c r="AF40" s="2335"/>
      <c r="AG40" s="2422"/>
      <c r="AH40" s="2421"/>
      <c r="AI40" s="2039" t="s">
        <v>544</v>
      </c>
      <c r="AJ40" s="2039" t="s">
        <v>545</v>
      </c>
      <c r="AK40" s="2421"/>
      <c r="AL40" s="2039" t="s">
        <v>546</v>
      </c>
      <c r="AM40" s="2039" t="s">
        <v>547</v>
      </c>
      <c r="AN40" s="1545" t="s">
        <v>447</v>
      </c>
      <c r="AO40" s="2326" t="s">
        <v>448</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548</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548</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249</v>
      </c>
      <c r="B47" s="1419" t="s">
        <v>250</v>
      </c>
      <c r="C47" s="1419" t="s">
        <v>251</v>
      </c>
      <c r="D47" s="1419" t="s">
        <v>548</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67</v>
      </c>
      <c r="AE47" s="2323"/>
      <c r="AF47" s="2324" t="s">
        <v>67</v>
      </c>
      <c r="AG47" s="807"/>
      <c r="AH47" s="807"/>
      <c r="AI47" s="807"/>
      <c r="AJ47" s="807"/>
      <c r="AK47" s="807"/>
      <c r="AL47" s="807"/>
      <c r="AM47" s="807"/>
      <c r="AN47" s="2321"/>
      <c r="AO47" s="2163" t="s">
        <v>67</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548</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548</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548</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548</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269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270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271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13B51-0DBE-59B1-3CEC-DAAA43EC207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536</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537</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67</v>
      </c>
      <c r="AE7" s="2321"/>
      <c r="AF7" s="2163" t="s">
        <v>67</v>
      </c>
      <c r="AG7" s="807"/>
      <c r="AH7" s="807"/>
      <c r="AI7" s="807"/>
      <c r="AJ7" s="807"/>
      <c r="AK7" s="807"/>
      <c r="AL7" s="807"/>
      <c r="AM7" s="1313"/>
      <c r="AN7" s="2321"/>
      <c r="AO7" s="2163" t="s">
        <v>67</v>
      </c>
      <c r="AP7" s="2343"/>
      <c r="AQ7" s="2163" t="s">
        <v>67</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269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270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67</v>
      </c>
      <c r="AP15" s="2323"/>
      <c r="AQ15" s="2324" t="s">
        <v>67</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418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419</v>
      </c>
      <c r="P20" s="1418"/>
      <c r="Q20" s="1498"/>
      <c r="R20" s="1498"/>
      <c r="S20" s="785"/>
      <c r="T20" s="1216" t="s">
        <v>420</v>
      </c>
      <c r="W20" s="1422"/>
      <c r="X20" s="1422"/>
      <c r="Y20" s="1422"/>
      <c r="Z20" s="1422"/>
      <c r="AA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v>
      </c>
      <c r="W27" s="2307"/>
      <c r="X27" s="2307"/>
      <c r="Y27" s="2307"/>
      <c r="Z27" s="2307"/>
      <c r="AA27" s="2307"/>
      <c r="AB27" s="2307"/>
      <c r="AC27" s="2307"/>
      <c r="AD27" s="2307"/>
      <c r="AE27" s="2307"/>
      <c r="AF27" s="382"/>
      <c r="AG27" s="2307" t="str">
        <f>IF(TITLE_NAME_OR_PR_CHANGE="",IF(TITLE_NAME_OR_PR="","",TITLE_NAME_OR_PR),TITLE_NAME_OR_PR_CHANGE)</f>
        <v>Региональная энергетическая комиссия Сахалинской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45618.48091435185</v>
      </c>
      <c r="W28" s="2320"/>
      <c r="X28" s="2320"/>
      <c r="Y28" s="2320"/>
      <c r="Z28" s="2320"/>
      <c r="AA28" s="2320"/>
      <c r="AB28" s="2320"/>
      <c r="AC28" s="2320"/>
      <c r="AD28" s="2320"/>
      <c r="AE28" s="2320"/>
      <c r="AF28" s="382"/>
      <c r="AG28" s="2320" t="str">
        <f>IF(TITLE_DATE_PR_CHANGE="",IF(TITLE_DATE_PR="","",TITLE_DATE_PR),TITLE_DATE_PR_CHANGE)</f>
        <v>45618.48091435185</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1-3.25-935/24</v>
      </c>
      <c r="W29" s="2307"/>
      <c r="X29" s="2307"/>
      <c r="Y29" s="2307"/>
      <c r="Z29" s="2307"/>
      <c r="AA29" s="2307"/>
      <c r="AB29" s="2307"/>
      <c r="AC29" s="2307"/>
      <c r="AD29" s="2307"/>
      <c r="AE29" s="2307"/>
      <c r="AF29" s="382"/>
      <c r="AG29" s="2307" t="str">
        <f>IF(TITLE_NUMBER_PR_CHANGE="",IF(TITLE_NUMBER_PR="","",TITLE_NUMBER_PR),TITLE_NUMBER_PR_CHANGE)</f>
        <v>1-3.25-935/24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45618.48091435185</v>
      </c>
      <c r="W32" s="2320"/>
      <c r="X32" s="2320"/>
      <c r="Y32" s="2320"/>
      <c r="Z32" s="2320"/>
      <c r="AA32" s="2320"/>
      <c r="AB32" s="2320"/>
      <c r="AC32" s="2320"/>
      <c r="AD32" s="2320"/>
      <c r="AE32" s="2320"/>
      <c r="AF32" s="382"/>
      <c r="AG32" s="2320" t="str">
        <f>IF(TITLE_DATE_PR_CHANGE="",IF(TITLE_DATE_PR="","",TITLE_DATE_PR),TITLE_DATE_PR_CHANGE)</f>
        <v>45618.48091435185</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1-3.25-935/24</v>
      </c>
      <c r="W33" s="2307"/>
      <c r="X33" s="2307"/>
      <c r="Y33" s="2307"/>
      <c r="Z33" s="2307"/>
      <c r="AA33" s="2307"/>
      <c r="AB33" s="2307"/>
      <c r="AC33" s="2307"/>
      <c r="AD33" s="2307"/>
      <c r="AE33" s="2307"/>
      <c r="AF33" s="382"/>
      <c r="AG33" s="2307" t="str">
        <f>IF(TITLE_NUMBER_PR_CHANGE="",IF(TITLE_NUMBER_PR="","",TITLE_NUMBER_PR),TITLE_NUMBER_PR_CHANGE)</f>
        <v>1-3.25-935/24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89</v>
      </c>
      <c r="T37" s="2265" t="s">
        <v>429</v>
      </c>
      <c r="U37" s="357"/>
      <c r="V37" s="2330" t="s">
        <v>430</v>
      </c>
      <c r="W37" s="2331"/>
      <c r="X37" s="2331"/>
      <c r="Y37" s="2331"/>
      <c r="Z37" s="2331"/>
      <c r="AA37" s="2331"/>
      <c r="AB37" s="2331"/>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538</v>
      </c>
      <c r="W38" s="2421" t="s">
        <v>539</v>
      </c>
      <c r="X38" s="2421"/>
      <c r="Y38" s="2421"/>
      <c r="Z38" s="2421" t="s">
        <v>540</v>
      </c>
      <c r="AA38" s="2421"/>
      <c r="AB38" s="2421"/>
      <c r="AC38" s="2350" t="s">
        <v>437</v>
      </c>
      <c r="AD38" s="2369"/>
      <c r="AE38" s="2370"/>
      <c r="AF38" s="2334"/>
      <c r="AG38" s="2422" t="s">
        <v>538</v>
      </c>
      <c r="AH38" s="2421" t="s">
        <v>539</v>
      </c>
      <c r="AI38" s="2421"/>
      <c r="AJ38" s="2421"/>
      <c r="AK38" s="2421" t="s">
        <v>540</v>
      </c>
      <c r="AL38" s="2421"/>
      <c r="AM38" s="2421"/>
      <c r="AN38" s="2350" t="s">
        <v>437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541</v>
      </c>
      <c r="X39" s="2421" t="s">
        <v>542</v>
      </c>
      <c r="Y39" s="2421"/>
      <c r="Z39" s="2421" t="s">
        <v>543</v>
      </c>
      <c r="AA39" s="2421" t="s">
        <v>542</v>
      </c>
      <c r="AB39" s="2421"/>
      <c r="AC39" s="2351"/>
      <c r="AD39" s="2371"/>
      <c r="AE39" s="2372"/>
      <c r="AF39" s="2334"/>
      <c r="AG39" s="2422"/>
      <c r="AH39" s="2421" t="s">
        <v>541</v>
      </c>
      <c r="AI39" s="2421" t="s">
        <v>542</v>
      </c>
      <c r="AJ39" s="2421"/>
      <c r="AK39" s="2421" t="s">
        <v>543</v>
      </c>
      <c r="AL39" s="2421" t="s">
        <v>542</v>
      </c>
      <c r="AM39" s="2421"/>
      <c r="AN39" s="2351"/>
      <c r="AO39" s="2371"/>
      <c r="AP39" s="2372"/>
      <c r="AQ39" s="2334"/>
      <c r="AR39" s="2337"/>
      <c r="AS39" s="2183"/>
      <c r="AY39" s="1211">
        <v>19</v>
      </c>
    </row>
    <row customHeight="1" ht="61.949999999999996">
      <c r="A40" s="1426"/>
      <c r="B40" s="1426" t="s">
        <v>135</v>
      </c>
      <c r="C40" s="1426" t="s">
        <v>136</v>
      </c>
      <c r="D40" s="1426" t="s">
        <v>137</v>
      </c>
      <c r="E40" s="1420" t="s">
        <v>438</v>
      </c>
      <c r="F40" s="1420" t="s">
        <v>439</v>
      </c>
      <c r="G40" s="1420" t="s">
        <v>440</v>
      </c>
      <c r="H40" s="1420"/>
      <c r="I40" s="1420" t="s">
        <v>490</v>
      </c>
      <c r="J40" s="1420" t="s">
        <v>443</v>
      </c>
      <c r="K40" s="1420" t="s">
        <v>491</v>
      </c>
      <c r="L40" s="1420" t="s">
        <v>419</v>
      </c>
      <c r="Q40" s="432"/>
      <c r="R40" s="432"/>
      <c r="S40" s="2329"/>
      <c r="T40" s="2265"/>
      <c r="U40" s="358"/>
      <c r="V40" s="2422"/>
      <c r="W40" s="2421"/>
      <c r="X40" s="2039" t="s">
        <v>544</v>
      </c>
      <c r="Y40" s="2039" t="s">
        <v>545</v>
      </c>
      <c r="Z40" s="2421"/>
      <c r="AA40" s="2039" t="s">
        <v>546</v>
      </c>
      <c r="AB40" s="2039" t="s">
        <v>547</v>
      </c>
      <c r="AC40" s="1545" t="s">
        <v>447</v>
      </c>
      <c r="AD40" s="2326" t="s">
        <v>448</v>
      </c>
      <c r="AE40" s="2327"/>
      <c r="AF40" s="2335"/>
      <c r="AG40" s="2422"/>
      <c r="AH40" s="2421"/>
      <c r="AI40" s="2039" t="s">
        <v>544</v>
      </c>
      <c r="AJ40" s="2039" t="s">
        <v>545</v>
      </c>
      <c r="AK40" s="2421"/>
      <c r="AL40" s="2039" t="s">
        <v>546</v>
      </c>
      <c r="AM40" s="2039" t="s">
        <v>547</v>
      </c>
      <c r="AN40" s="1545" t="s">
        <v>447</v>
      </c>
      <c r="AO40" s="2326" t="s">
        <v>448</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536</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537</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549</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549</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254</v>
      </c>
      <c r="B47" s="1419" t="s">
        <v>255</v>
      </c>
      <c r="C47" s="1419" t="s">
        <v>256</v>
      </c>
      <c r="D47" s="1419" t="s">
        <v>549</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67</v>
      </c>
      <c r="AE47" s="2323"/>
      <c r="AF47" s="2324" t="s">
        <v>67</v>
      </c>
      <c r="AG47" s="807"/>
      <c r="AH47" s="807"/>
      <c r="AI47" s="807"/>
      <c r="AJ47" s="807"/>
      <c r="AK47" s="807"/>
      <c r="AL47" s="807"/>
      <c r="AM47" s="1313"/>
      <c r="AN47" s="2321"/>
      <c r="AO47" s="2163" t="s">
        <v>67</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549</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549</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549</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549</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269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270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271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99534-8518-FB61-560C-DF088E0CD87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537</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67</v>
      </c>
      <c r="AB8" s="1790"/>
      <c r="AC8" s="1525" t="s">
        <v>67</v>
      </c>
      <c r="AD8" s="2241" t="s">
        <v>67</v>
      </c>
      <c r="AE8" s="2382"/>
      <c r="AF8" s="2261">
        <v>1</v>
      </c>
      <c r="AG8" s="2419"/>
      <c r="AH8" s="2163" t="s">
        <v>67</v>
      </c>
      <c r="AI8" s="2382"/>
      <c r="AJ8" s="2261">
        <v>1</v>
      </c>
      <c r="AK8" s="2383" t="s">
        <v>28</v>
      </c>
      <c r="AL8" s="2163" t="s">
        <v>67</v>
      </c>
      <c r="AM8" s="2248"/>
      <c r="AN8" s="2261">
        <v>1</v>
      </c>
      <c r="AO8" s="2413"/>
      <c r="AP8" s="2414" t="s">
        <v>67</v>
      </c>
      <c r="AQ8" s="367"/>
      <c r="AR8" s="1542">
        <v>1</v>
      </c>
      <c r="AS8" s="1548" t="s">
        <v>28</v>
      </c>
      <c r="AT8" s="807"/>
      <c r="AU8" s="1313"/>
      <c r="AV8" s="807"/>
      <c r="AW8" s="1313"/>
      <c r="AX8" s="1790"/>
      <c r="AY8" s="1525" t="s">
        <v>67</v>
      </c>
      <c r="AZ8" s="1790"/>
      <c r="BA8" s="1525" t="s">
        <v>67</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269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270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67</v>
      </c>
      <c r="AZ20" s="1792"/>
      <c r="BA20" s="1541" t="s">
        <v>67</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419</v>
      </c>
      <c r="P24" s="1564"/>
      <c r="Q24" s="1566"/>
      <c r="R24" s="1566"/>
      <c r="AA24" s="1563" t="s">
        <v>421</v>
      </c>
      <c r="AC24" s="1563" t="s">
        <v>422</v>
      </c>
      <c r="AD24" s="1563" t="s">
        <v>469</v>
      </c>
      <c r="AH24" s="1563" t="s">
        <v>469</v>
      </c>
      <c r="AK24" s="1563" t="s">
        <v>506</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энергетическая комиссия Сахалинской области</v>
      </c>
      <c r="W31" s="2307"/>
      <c r="X31" s="2307"/>
      <c r="Y31" s="2307"/>
      <c r="Z31" s="2307"/>
      <c r="AA31" s="2307"/>
      <c r="AB31" s="2307"/>
      <c r="AC31" s="382"/>
      <c r="AD31" s="2307" t="str">
        <f>IF(TITLE_NAME_OR_PR_CHANGE="",IF(TITLE_NAME_OR_PR="","",TITLE_NAME_OR_PR),TITLE_NAME_OR_PR_CHANGE)</f>
        <v>Региональная энергетическая комиссия Сахалинской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45618.48091435185</v>
      </c>
      <c r="W32" s="2320"/>
      <c r="X32" s="2320"/>
      <c r="Y32" s="2320"/>
      <c r="Z32" s="2320"/>
      <c r="AA32" s="2320"/>
      <c r="AB32" s="2320"/>
      <c r="AC32" s="382"/>
      <c r="AD32" s="2320" t="str">
        <f>IF(TITLE_DATE_PR_CHANGE="",IF(TITLE_DATE_PR="","",TITLE_DATE_PR),TITLE_DATE_PR_CHANGE)</f>
        <v>45618.48091435185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1-3.25-935/24</v>
      </c>
      <c r="W33" s="2307"/>
      <c r="X33" s="2307"/>
      <c r="Y33" s="2307"/>
      <c r="Z33" s="2307"/>
      <c r="AA33" s="2307"/>
      <c r="AB33" s="2307"/>
      <c r="AC33" s="382"/>
      <c r="AD33" s="2307" t="str">
        <f>IF(TITLE_NUMBER_PR_CHANGE="",IF(TITLE_NUMBER_PR="","",TITLE_NUMBER_PR),TITLE_NUMBER_PR_CHANGE)</f>
        <v>1-3.25-935/24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W34" s="2307"/>
      <c r="X34" s="2307"/>
      <c r="Y34" s="2307"/>
      <c r="Z34" s="2307"/>
      <c r="AA34" s="2307"/>
      <c r="AB34" s="2307"/>
      <c r="AC34" s="382"/>
      <c r="AD34"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45618.48091435185</v>
      </c>
      <c r="W36" s="2320"/>
      <c r="X36" s="2320"/>
      <c r="Y36" s="2320"/>
      <c r="Z36" s="2320"/>
      <c r="AA36" s="2320"/>
      <c r="AB36" s="2320"/>
      <c r="AC36" s="382"/>
      <c r="AD36" s="2320" t="str">
        <f>IF(TITLE_DATE_PR_CHANGE="",IF(TITLE_DATE_PR="","",TITLE_DATE_PR),TITLE_DATE_PR_CHANGE)</f>
        <v>45618.48091435185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1-3.25-935/24</v>
      </c>
      <c r="W37" s="2307"/>
      <c r="X37" s="2307"/>
      <c r="Y37" s="2307"/>
      <c r="Z37" s="2307"/>
      <c r="AA37" s="2307"/>
      <c r="AB37" s="2307"/>
      <c r="AC37" s="382"/>
      <c r="AD37" s="2307" t="str">
        <f>IF(TITLE_NUMBER_PR_CHANGE="",IF(TITLE_NUMBER_PR="","",TITLE_NUMBER_PR),TITLE_NUMBER_PR_CHANGE)</f>
        <v>1-3.25-935/24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89</v>
      </c>
      <c r="T41" s="2265" t="s">
        <v>507</v>
      </c>
      <c r="U41" s="357"/>
      <c r="V41" s="2330" t="s">
        <v>430</v>
      </c>
      <c r="W41" s="2331"/>
      <c r="X41" s="2331"/>
      <c r="Y41" s="2331"/>
      <c r="Z41" s="2331"/>
      <c r="AA41" s="2331"/>
      <c r="AB41" s="2332"/>
      <c r="AC41" s="2333" t="s">
        <v>431</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537</v>
      </c>
      <c r="BE48" s="556"/>
      <c r="BF48" s="556" t="str">
        <f>IF(T48="","",T48)</f>
        <v>Наименование централизованной системы горячего водоснабжения</v>
      </c>
      <c r="BG48" s="556"/>
      <c r="BH48" s="556"/>
      <c r="BI48" s="1211">
        <v>34</v>
      </c>
    </row>
    <row s="2850" customFormat="1" customHeight="1" ht="0">
      <c r="A49" s="1399" t="s">
        <v>259</v>
      </c>
      <c r="B49" s="1399" t="s">
        <v>260</v>
      </c>
      <c r="C49" s="1399" t="s">
        <v>261</v>
      </c>
      <c r="D49" s="1399" t="s">
        <v>550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259</v>
      </c>
      <c r="B50" s="1399" t="s">
        <v>260</v>
      </c>
      <c r="C50" s="1399" t="s">
        <v>261</v>
      </c>
      <c r="D50" s="1399" t="s">
        <v>550</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259</v>
      </c>
      <c r="B51" s="1399" t="s">
        <v>260</v>
      </c>
      <c r="C51" s="1399" t="s">
        <v>261</v>
      </c>
      <c r="D51" s="1399" t="s">
        <v>550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550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67</v>
      </c>
      <c r="AB52" s="1790"/>
      <c r="AC52" s="1525" t="s">
        <v>67</v>
      </c>
      <c r="AD52" s="2241" t="s">
        <v>67</v>
      </c>
      <c r="AE52" s="2382"/>
      <c r="AF52" s="2261">
        <v>1</v>
      </c>
      <c r="AG52" s="2419"/>
      <c r="AH52" s="2163" t="s">
        <v>67</v>
      </c>
      <c r="AI52" s="2382"/>
      <c r="AJ52" s="2261">
        <v>1</v>
      </c>
      <c r="AK52" s="2383" t="s">
        <v>28</v>
      </c>
      <c r="AL52" s="2163" t="s">
        <v>67</v>
      </c>
      <c r="AM52" s="2248"/>
      <c r="AN52" s="2261">
        <v>1</v>
      </c>
      <c r="AO52" s="2413"/>
      <c r="AP52" s="2414" t="s">
        <v>67</v>
      </c>
      <c r="AQ52" s="367"/>
      <c r="AR52" s="1542">
        <v>1</v>
      </c>
      <c r="AS52" s="1548" t="s">
        <v>28</v>
      </c>
      <c r="AT52" s="807"/>
      <c r="AU52" s="1313"/>
      <c r="AV52" s="807"/>
      <c r="AW52" s="1313"/>
      <c r="AX52" s="1790"/>
      <c r="AY52" s="1525" t="s">
        <v>67</v>
      </c>
      <c r="AZ52" s="1790"/>
      <c r="BA52" s="1525" t="s">
        <v>67</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550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550</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259</v>
      </c>
      <c r="B58" s="1399" t="s">
        <v>260</v>
      </c>
      <c r="C58" s="1399" t="s">
        <v>261</v>
      </c>
      <c r="D58" s="1399" t="s">
        <v>550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259</v>
      </c>
      <c r="B59" s="1399" t="s">
        <v>260</v>
      </c>
      <c r="C59" s="1399" t="s">
        <v>261</v>
      </c>
      <c r="D59" s="1399" t="s">
        <v>550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269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270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271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A9F8A-6FA2-F0AF-CE3E-A14E45714C0E}"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467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747"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551</v>
      </c>
      <c r="D2" s="1694"/>
      <c r="E2" s="602">
        <f>B2</f>
        <v>0</v>
      </c>
      <c r="F2" s="603"/>
      <c r="G2" s="1702" t="s">
        <v>552</v>
      </c>
      <c r="H2" s="1702" t="s">
        <v>552</v>
      </c>
      <c r="I2" s="1702" t="s">
        <v>552</v>
      </c>
      <c r="J2" s="345" t="s">
        <v>553</v>
      </c>
      <c r="K2" s="599"/>
      <c r="AF2" s="1687">
        <v>0</v>
      </c>
    </row>
    <row s="2850" customFormat="1" customHeight="1" ht="0.75" hidden="1">
      <c r="B3" s="2155"/>
      <c r="C3" s="1223"/>
      <c r="D3" s="604"/>
      <c r="E3" s="605"/>
      <c r="F3" s="606" t="s">
        <v>554</v>
      </c>
      <c r="G3" s="607"/>
      <c r="H3" s="607">
        <f>H4*H5+H7</f>
        <v>0</v>
      </c>
      <c r="I3" s="607">
        <f>I4*I5+I6</f>
        <v>0</v>
      </c>
      <c r="J3" s="608"/>
      <c r="AF3" s="1692">
        <v>0</v>
      </c>
    </row>
    <row customHeight="1" ht="23.25" hidden="1">
      <c r="B4" s="2155"/>
      <c r="C4" s="1223"/>
      <c r="D4" s="1694"/>
      <c r="E4" s="602" t="str">
        <f>B2&amp;".1"</f>
        <v>.1</v>
      </c>
      <c r="F4" s="609" t="s">
        <v>555</v>
      </c>
      <c r="G4" s="610"/>
      <c r="H4" s="597"/>
      <c r="I4" s="597"/>
      <c r="J4" s="345" t="s">
        <v>556</v>
      </c>
      <c r="K4" s="599"/>
      <c r="AF4" s="1687">
        <v>0</v>
      </c>
    </row>
    <row customHeight="1" ht="18.75" hidden="1">
      <c r="B5" s="2155"/>
      <c r="C5" s="1223"/>
      <c r="D5" s="1694"/>
      <c r="E5" s="602" t="str">
        <f>B2&amp;".2"</f>
        <v>.2</v>
      </c>
      <c r="F5" s="609" t="s">
        <v>557</v>
      </c>
      <c r="G5" s="1702" t="s">
        <v>558</v>
      </c>
      <c r="H5" s="597"/>
      <c r="I5" s="597"/>
      <c r="J5" s="345"/>
      <c r="K5" s="599"/>
      <c r="AF5" s="1687">
        <v>0</v>
      </c>
    </row>
    <row customHeight="1" ht="18.75" hidden="1">
      <c r="B6" s="2155"/>
      <c r="C6" s="1223"/>
      <c r="D6" s="1694"/>
      <c r="E6" s="602" t="str">
        <f>B2&amp;".3"</f>
        <v>.3</v>
      </c>
      <c r="F6" s="609" t="s">
        <v>559</v>
      </c>
      <c r="G6" s="1702" t="s">
        <v>558</v>
      </c>
      <c r="H6" s="597"/>
      <c r="I6" s="597"/>
      <c r="J6" s="345"/>
      <c r="K6" s="599"/>
      <c r="AF6" s="1687">
        <v>0</v>
      </c>
    </row>
    <row customHeight="1" ht="18.75" hidden="1">
      <c r="B7" s="2155"/>
      <c r="C7" s="1223"/>
      <c r="D7" s="1694"/>
      <c r="E7" s="602" t="str">
        <f>B2&amp;".4"</f>
        <v>.4</v>
      </c>
      <c r="F7" s="609" t="s">
        <v>560</v>
      </c>
      <c r="G7" s="1702" t="s">
        <v>552</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558</v>
      </c>
      <c r="H9" s="597"/>
      <c r="I9" s="597"/>
      <c r="J9" s="598" t="s">
        <v>561</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562</v>
      </c>
      <c r="H11" s="597"/>
      <c r="I11" s="597"/>
      <c r="J11" s="345" t="s">
        <v>563</v>
      </c>
      <c r="K11" s="599"/>
      <c r="AF11" s="1687">
        <v>0</v>
      </c>
    </row>
    <row customHeight="1" ht="11.25" hidden="1">
      <c r="AF12" s="1687">
        <v>0</v>
      </c>
    </row>
    <row customHeight="1" ht="22.5" hidden="1">
      <c r="D13" s="1694"/>
      <c r="E13" s="602"/>
      <c r="F13" s="596"/>
      <c r="G13" s="1025" t="s">
        <v>564</v>
      </c>
      <c r="H13" s="601"/>
      <c r="I13" s="601"/>
      <c r="J13" s="801" t="s">
        <v>565</v>
      </c>
      <c r="K13" s="599"/>
      <c r="AF13" s="1687">
        <v>0</v>
      </c>
    </row>
    <row customHeight="1" ht="11.25" hidden="1">
      <c r="AF14" s="1687">
        <v>0</v>
      </c>
    </row>
    <row customHeight="1" ht="22.5" hidden="1">
      <c r="D15" s="1694"/>
      <c r="E15" s="602"/>
      <c r="F15" s="596"/>
      <c r="G15" s="1702" t="s">
        <v>566</v>
      </c>
      <c r="H15" s="601"/>
      <c r="I15" s="601"/>
      <c r="J15" s="345" t="s">
        <v>567</v>
      </c>
      <c r="K15" s="599"/>
      <c r="AF15" s="1687">
        <v>0</v>
      </c>
    </row>
    <row customHeight="1" ht="11.25" hidden="1">
      <c r="AF16" s="1687">
        <v>0</v>
      </c>
    </row>
    <row customHeight="1" ht="22.5" hidden="1">
      <c r="D17" s="1694"/>
      <c r="E17" s="602"/>
      <c r="F17" s="596"/>
      <c r="G17" s="1702" t="s">
        <v>568</v>
      </c>
      <c r="H17" s="601"/>
      <c r="I17" s="601"/>
      <c r="J17" s="345" t="s">
        <v>569</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Муниципальное унитарное предприятие "Невельские коммунальные сети"</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117</v>
      </c>
      <c r="AF24" s="1692">
        <v>1</v>
      </c>
    </row>
    <row customHeight="1" ht="11.549999999999999">
      <c r="E25" s="767"/>
      <c r="F25" s="2423" t="s">
        <v>106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570</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571</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303</v>
      </c>
      <c r="F28" s="2426"/>
      <c r="G28" s="2426"/>
      <c r="H28" s="1701"/>
      <c r="I28" s="1701"/>
      <c r="J28" s="2183"/>
      <c r="AF28" s="1687">
        <v>11</v>
      </c>
    </row>
    <row customHeight="1" ht="24">
      <c r="E29" s="1702" t="s">
        <v>89</v>
      </c>
      <c r="F29" s="1709" t="s">
        <v>305</v>
      </c>
      <c r="G29" s="1709" t="s">
        <v>572</v>
      </c>
      <c r="H29" s="1709" t="s">
        <v>306</v>
      </c>
      <c r="I29" s="1709" t="s">
        <v>306</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558</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558</v>
      </c>
      <c r="H31" s="614">
        <f>SUMIF($K33:$K71,$K31,H33:H71)</f>
        <v>0</v>
      </c>
      <c r="I31" s="614">
        <f>SUMIF($K33:$K71,$K31,I33:I71)</f>
        <v>0</v>
      </c>
      <c r="J31" s="345" t="str">
        <f>FHD_NOTE_P_2</f>
        <v>Указывается суммарная себестоимость производимых товаров.</v>
      </c>
      <c r="K31" s="1692" t="s">
        <v>573</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558</v>
      </c>
      <c r="H32" s="613"/>
      <c r="I32" s="613"/>
      <c r="J32" s="345" t="str">
        <f>FHD_NOTE_P_3</f>
        <v/>
      </c>
      <c r="K32" s="1692" t="str">
        <f>IF((LEN(E32)-LEN(SUBSTITUTE(E32,".","")))/LEN(".")=1,"p","")</f>
        <v>p</v>
      </c>
      <c r="AF32" s="1687">
        <v>11</v>
      </c>
    </row>
    <row customHeight="1" ht="11.25" hidden="1">
      <c r="A33" s="2427" t="s">
        <v>574</v>
      </c>
      <c r="D33" s="1694"/>
      <c r="E33" s="602" t="str">
        <f>FHD_NUM_P_4</f>
        <v/>
      </c>
      <c r="F33" s="1580" t="str">
        <f>FHD_P_4</f>
        <v/>
      </c>
      <c r="G33" s="1934" t="s">
        <v>558</v>
      </c>
      <c r="H33" s="614">
        <f>SUMIF($F34:$F40,$F3,H34:H40)</f>
        <v>0</v>
      </c>
      <c r="I33" s="614">
        <f>SUMIF($F34:$F40,$F3,I34:I40)</f>
        <v>0</v>
      </c>
      <c r="J33" s="345" t="str">
        <f>FHD_NOTE_P_4</f>
        <v/>
      </c>
      <c r="K33" s="1692" t="str">
        <f>IF((LEN(E33)-LEN(SUBSTITUTE(E33,".","")))/LEN(".")=1,"p","")</f>
        <v/>
      </c>
      <c r="AF33" s="1687">
        <v>0</v>
      </c>
    </row>
    <row s="3405"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575</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576</v>
      </c>
      <c r="D41" s="1694"/>
      <c r="E41" s="602" t="str">
        <f>FHD_NUM_P_5</f>
        <v/>
      </c>
      <c r="F41" s="1580" t="str">
        <f>FHD_P_5</f>
        <v/>
      </c>
      <c r="G41" s="1934" t="s">
        <v>558</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558</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558</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558</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577</v>
      </c>
      <c r="H45" s="613"/>
      <c r="I45" s="613"/>
      <c r="J45" s="345" t="str">
        <f>FHD_NOTE_P_9</f>
        <v/>
      </c>
      <c r="K45" s="1692" t="str">
        <f>IF((LEN(E45)-LEN(SUBSTITUTE(E45,".","")))/LEN(".")=1,"p","")</f>
        <v/>
      </c>
      <c r="AF45" s="1687">
        <v>11</v>
      </c>
    </row>
    <row s="2849" customFormat="1" customHeight="1" ht="11.549999999999999">
      <c r="A46" s="1043"/>
      <c r="C46" s="1692"/>
      <c r="D46" s="630"/>
      <c r="E46" s="602" t="str">
        <f>FHD_NUM_P_10</f>
        <v>2.2.2</v>
      </c>
      <c r="F46" s="1706" t="str">
        <f>FHD_P_10</f>
        <v>Объём приобретения электрической энергии</v>
      </c>
      <c r="G46" s="1934" t="s">
        <v>578</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579</v>
      </c>
      <c r="C47" s="1692"/>
      <c r="D47" s="631"/>
      <c r="E47" s="602" t="str">
        <f>FHD_NUM_P_11</f>
        <v/>
      </c>
      <c r="F47" s="1580" t="str">
        <f>FHD_P_11</f>
        <v/>
      </c>
      <c r="G47" s="1934" t="s">
        <v>558</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c r="A48" s="1045" t="s">
        <v>580</v>
      </c>
      <c r="C48" s="1692"/>
      <c r="D48" s="1694"/>
      <c r="E48" s="602" t="str">
        <f>FHD_NUM_P_12</f>
        <v>2.3</v>
      </c>
      <c r="F48" s="1580" t="str">
        <f>FHD_P_12</f>
        <v>Расходы на химические реагенты, используемые в технологическом процессе</v>
      </c>
      <c r="G48" s="1934" t="s">
        <v>558</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558</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558</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558</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558</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558</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558</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558</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2.6.1</v>
      </c>
      <c r="F56" s="1706" t="str">
        <f>FHD_P_20</f>
        <v>Расходы на амортизацию основных средств</v>
      </c>
      <c r="G56" s="1934" t="s">
        <v>558</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2.6.2</v>
      </c>
      <c r="F57" s="1706" t="str">
        <f>FHD_P_21</f>
        <v>Расходы на амортизацию нематериальных активов</v>
      </c>
      <c r="G57" s="1934" t="s">
        <v>558</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558</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2.8</v>
      </c>
      <c r="F59" s="1580" t="str">
        <f>FHD_P_23</f>
        <v>Общепроизводственные расходы, в том числе:</v>
      </c>
      <c r="G59" s="1934" t="s">
        <v>558</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2.8.1</v>
      </c>
      <c r="F60" s="1706" t="str">
        <f>FHD_P_24</f>
        <v>Расходы на текущий ремонт</v>
      </c>
      <c r="G60" s="1934" t="s">
        <v>558</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2.8.2</v>
      </c>
      <c r="F61" s="1706" t="str">
        <f>FHD_P_25</f>
        <v>Расходы на капитальный ремонт</v>
      </c>
      <c r="G61" s="1934" t="s">
        <v>558</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2.9</v>
      </c>
      <c r="F62" s="1580" t="str">
        <f>FHD_P_26</f>
        <v>Общехозяйственные расходы, в том числе:</v>
      </c>
      <c r="G62" s="1934" t="s">
        <v>558</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2.9.1</v>
      </c>
      <c r="F63" s="1706" t="str">
        <f>FHD_P_27</f>
        <v>Расходы на текущий ремонт</v>
      </c>
      <c r="G63" s="1934" t="s">
        <v>558</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2.9.2</v>
      </c>
      <c r="F64" s="1706" t="str">
        <f>FHD_P_28</f>
        <v>Расходы на капитальный ремонт</v>
      </c>
      <c r="G64" s="1934" t="s">
        <v>558</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558</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581</v>
      </c>
      <c r="I66" s="1705" t="s">
        <v>581</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582</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558</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309</v>
      </c>
      <c r="H68" s="1705" t="s">
        <v>581</v>
      </c>
      <c r="I68" s="1705" t="s">
        <v>581</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558</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2.12.0</v>
      </c>
      <c r="F70" s="1047"/>
      <c r="G70" s="1069"/>
      <c r="H70" s="1048"/>
      <c r="I70" s="1048"/>
      <c r="J70" s="1049"/>
      <c r="K70" s="1692" t="str">
        <f>IF((LEN(E70)-LEN(SUBSTITUTE(E70,".","")))/LEN(".")=1,"p","")</f>
        <v/>
      </c>
      <c r="AF70" s="1692">
        <v>1</v>
      </c>
    </row>
    <row s="2849" customFormat="1" customHeight="1" ht="14.699999999999998">
      <c r="A71" s="1043"/>
      <c r="C71" s="1692"/>
      <c r="D71" s="1689"/>
      <c r="E71" s="626"/>
      <c r="F71" s="627" t="s">
        <v>583</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584</v>
      </c>
      <c r="C72" s="1692"/>
      <c r="D72" s="1694"/>
      <c r="E72" s="602" t="str">
        <f>FHD_NUM_P_34</f>
        <v/>
      </c>
      <c r="F72" s="1936" t="str">
        <f>FHD_P_34</f>
        <v/>
      </c>
      <c r="G72" s="1934" t="s">
        <v>558</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558</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558</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558</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558</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558</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558</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558</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585</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558</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586</v>
      </c>
      <c r="C82" s="791"/>
      <c r="D82" s="789"/>
      <c r="E82" s="602" t="str">
        <f>FHD_NUM_P_44</f>
        <v/>
      </c>
      <c r="F82" s="1936" t="str">
        <f>FHD_P_44</f>
        <v/>
      </c>
      <c r="G82" s="1937" t="s">
        <v>587</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587</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587</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587</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587</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587</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587</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587</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564</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588</v>
      </c>
      <c r="C91" s="791"/>
      <c r="D91" s="789"/>
      <c r="E91" s="602" t="str">
        <f>FHD_NUM_P_53</f>
        <v/>
      </c>
      <c r="F91" s="1936" t="str">
        <f>FHD_P_53</f>
        <v/>
      </c>
      <c r="G91" s="1937" t="s">
        <v>587</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587</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589</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564</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590</v>
      </c>
      <c r="D96" s="1694"/>
      <c r="E96" s="602" t="str">
        <f>FHD_NUM_P_58</f>
        <v>7</v>
      </c>
      <c r="F96" s="1936" t="str">
        <f>FHD_P_58</f>
        <v>Объём сточных вод, принятых от потребителей</v>
      </c>
      <c r="G96" s="1937" t="s">
        <v>587</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587</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587</v>
      </c>
      <c r="H98" s="1033"/>
      <c r="I98" s="633"/>
      <c r="J98" s="345" t="str">
        <f>FHD_NOTE_P_60</f>
        <v/>
      </c>
      <c r="K98" s="599"/>
      <c r="AF98" s="1687">
        <v>0</v>
      </c>
    </row>
    <row s="2849" customFormat="1" customHeight="1" ht="18.75" hidden="1">
      <c r="A99" s="2427" t="s">
        <v>591</v>
      </c>
      <c r="C99" s="1692"/>
      <c r="D99" s="1694"/>
      <c r="E99" s="602" t="str">
        <f>FHD_NUM_P_61</f>
        <v/>
      </c>
      <c r="F99" s="1936" t="str">
        <f>FHD_P_61</f>
        <v/>
      </c>
      <c r="G99" s="1934" t="s">
        <v>562</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592</v>
      </c>
      <c r="G101" s="628"/>
      <c r="H101" s="629"/>
      <c r="I101" s="629"/>
      <c r="J101" s="1060" t="s">
        <v>593</v>
      </c>
      <c r="K101" s="599"/>
      <c r="AF101" s="1687">
        <v>0</v>
      </c>
    </row>
    <row s="2849" customFormat="1" customHeight="1" ht="18.75" hidden="1">
      <c r="A102" s="2427"/>
      <c r="C102" s="1692"/>
      <c r="D102" s="1694"/>
      <c r="E102" s="602" t="str">
        <f>FHD_NUM_P_62</f>
        <v/>
      </c>
      <c r="F102" s="1936" t="str">
        <f>FHD_P_62</f>
        <v/>
      </c>
      <c r="G102" s="1933" t="s">
        <v>562</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589</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594</v>
      </c>
      <c r="D104" s="1694"/>
      <c r="E104" s="602" t="str">
        <f>FHD_NUM_P_64</f>
        <v/>
      </c>
      <c r="F104" s="1936" t="str">
        <f>FHD_P_64</f>
        <v/>
      </c>
      <c r="G104" s="1933" t="s">
        <v>589</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589</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589</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589</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589</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589</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595</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595</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596</v>
      </c>
      <c r="H112" s="633"/>
      <c r="I112" s="633"/>
      <c r="J112" s="345" t="str">
        <f>FHD_NOTE_P_72</f>
        <v/>
      </c>
      <c r="K112" s="599"/>
      <c r="AF112" s="1687">
        <v>19</v>
      </c>
    </row>
    <row customHeight="1" ht="18.75" hidden="1">
      <c r="A113" s="1045" t="s">
        <v>597</v>
      </c>
      <c r="D113" s="1694"/>
      <c r="E113" s="602" t="str">
        <f>FHD_NUM_P_73</f>
        <v/>
      </c>
      <c r="F113" s="1936" t="str">
        <f>FHD_P_73</f>
        <v/>
      </c>
      <c r="G113" s="1026" t="s">
        <v>596</v>
      </c>
      <c r="H113" s="1024"/>
      <c r="I113" s="1024"/>
      <c r="J113" s="345" t="str">
        <f>FHD_NOTE_P_73</f>
        <v/>
      </c>
      <c r="K113" s="599"/>
      <c r="AF113" s="1687">
        <v>0</v>
      </c>
    </row>
    <row customHeight="1" ht="33.75" hidden="1">
      <c r="A114" s="1045" t="s">
        <v>598</v>
      </c>
      <c r="D114" s="1694"/>
      <c r="E114" s="602" t="str">
        <f>FHD_NUM_P_74</f>
        <v/>
      </c>
      <c r="F114" s="1936" t="str">
        <f>FHD_P_74</f>
        <v/>
      </c>
      <c r="G114" s="1932" t="s">
        <v>599</v>
      </c>
      <c r="H114" s="633"/>
      <c r="I114" s="633"/>
      <c r="J114" s="345" t="str">
        <f>FHD_NOTE_P_74</f>
        <v/>
      </c>
      <c r="K114" s="599"/>
      <c r="AF114" s="1687">
        <v>0</v>
      </c>
    </row>
    <row s="2774" customFormat="1" customHeight="1" ht="18.75" hidden="1">
      <c r="A115" s="2429" t="s">
        <v>600</v>
      </c>
      <c r="B115" s="966"/>
      <c r="C115" s="791"/>
      <c r="D115" s="789"/>
      <c r="E115" s="602" t="str">
        <f>FHD_NUM_P_75</f>
        <v/>
      </c>
      <c r="F115" s="1936" t="str">
        <f>FHD_P_75</f>
        <v/>
      </c>
      <c r="G115" s="1932" t="s">
        <v>564</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564</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564</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601</v>
      </c>
      <c r="G119" s="803"/>
      <c r="H119" s="804"/>
      <c r="I119" s="804"/>
      <c r="J119" s="1059" t="s">
        <v>602</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603</v>
      </c>
      <c r="D120" s="1694"/>
      <c r="E120" s="602" t="str">
        <f>FHD_NUM_P_78</f>
        <v/>
      </c>
      <c r="F120" s="1936" t="str">
        <f>FHD_P_78</f>
        <v/>
      </c>
      <c r="G120" s="1933" t="s">
        <v>566</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592</v>
      </c>
      <c r="G122" s="628"/>
      <c r="H122" s="629"/>
      <c r="I122" s="629"/>
      <c r="J122" s="1060" t="s">
        <v>604</v>
      </c>
      <c r="K122" s="599"/>
      <c r="AF122" s="1687">
        <v>0</v>
      </c>
    </row>
    <row customHeight="1" ht="22.5" hidden="1">
      <c r="A123" s="2427"/>
      <c r="D123" s="1694"/>
      <c r="E123" s="602" t="str">
        <f>FHD_NUM_P_79</f>
        <v/>
      </c>
      <c r="F123" s="1936" t="str">
        <f>FHD_P_79</f>
        <v/>
      </c>
      <c r="G123" s="1934" t="s">
        <v>568</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592</v>
      </c>
      <c r="G125" s="628"/>
      <c r="H125" s="629"/>
      <c r="I125" s="629"/>
      <c r="J125" s="1060" t="s">
        <v>605</v>
      </c>
      <c r="K125" s="599"/>
      <c r="AF125" s="1687">
        <v>0</v>
      </c>
    </row>
    <row customHeight="1" ht="22.5" hidden="1">
      <c r="A126" s="2427"/>
      <c r="D126" s="1694"/>
      <c r="E126" s="602" t="str">
        <f>FHD_NUM_P_80</f>
        <v/>
      </c>
      <c r="F126" s="1936" t="str">
        <f>FHD_P_80</f>
        <v/>
      </c>
      <c r="G126" s="1934" t="s">
        <v>606</v>
      </c>
      <c r="H126" s="613"/>
      <c r="I126" s="613"/>
      <c r="J126" s="345" t="str">
        <f>FHD_NOTE_P_80</f>
        <v/>
      </c>
      <c r="K126" s="599"/>
      <c r="AF126" s="1687">
        <v>0</v>
      </c>
    </row>
    <row customHeight="1" ht="18.75" hidden="1">
      <c r="A127" s="2427"/>
      <c r="D127" s="1694"/>
      <c r="E127" s="602" t="str">
        <f>FHD_NUM_P_81</f>
        <v/>
      </c>
      <c r="F127" s="1936" t="str">
        <f>FHD_P_81</f>
        <v/>
      </c>
      <c r="G127" s="1934" t="s">
        <v>607</v>
      </c>
      <c r="H127" s="613"/>
      <c r="I127" s="613"/>
      <c r="J127" s="345" t="str">
        <f>FHD_NOTE_P_81</f>
        <v/>
      </c>
      <c r="K127" s="599"/>
      <c r="AF127" s="1687">
        <v>0</v>
      </c>
    </row>
    <row customHeight="1" ht="18.75" hidden="1">
      <c r="A128" s="2427"/>
      <c r="C128" s="1692" t="s">
        <v>594</v>
      </c>
      <c r="D128" s="1694"/>
      <c r="E128" s="602" t="str">
        <f>FHD_NUM_P_82</f>
        <v/>
      </c>
      <c r="F128" s="1936" t="str">
        <f>FHD_P_82</f>
        <v/>
      </c>
      <c r="G128" s="1934" t="s">
        <v>309</v>
      </c>
      <c r="H128" s="457"/>
      <c r="I128" s="457"/>
      <c r="J128" s="345" t="str">
        <f>FHD_NOTE_P_82</f>
        <v/>
      </c>
      <c r="K128" s="599"/>
      <c r="AF128" s="1687">
        <v>0</v>
      </c>
    </row>
    <row customHeight="1" ht="18.75" hidden="1">
      <c r="A129" s="2427"/>
      <c r="C129" s="1692" t="s">
        <v>594</v>
      </c>
      <c r="D129" s="1694"/>
      <c r="E129" s="602" t="str">
        <f>FHD_NUM_P_83</f>
        <v/>
      </c>
      <c r="F129" s="1580" t="str">
        <f>FHD_P_83</f>
        <v/>
      </c>
      <c r="G129" s="1934" t="s">
        <v>309</v>
      </c>
      <c r="H129" s="457"/>
      <c r="I129" s="457"/>
      <c r="J129" s="345" t="str">
        <f>FHD_NOTE_P_83</f>
        <v/>
      </c>
      <c r="K129" s="599"/>
      <c r="AF129" s="1687">
        <v>0</v>
      </c>
    </row>
    <row customHeight="1" ht="18.75" hidden="1">
      <c r="A130" s="2427"/>
      <c r="C130" s="1692" t="s">
        <v>594</v>
      </c>
      <c r="D130" s="1694"/>
      <c r="E130" s="602" t="str">
        <f>FHD_NUM_P_84</f>
        <v/>
      </c>
      <c r="F130" s="1580" t="str">
        <f>FHD_P_84</f>
        <v/>
      </c>
      <c r="G130" s="1934" t="s">
        <v>309</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83</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58502-7D23-3454-4FE2-D23B4A6794D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847"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Муниципальное унитарное предприятие "Невельские коммунальные сети"</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89</v>
      </c>
      <c r="E10" s="2183" t="s">
        <v>89</v>
      </c>
      <c r="F10" s="2183"/>
      <c r="G10" s="577" t="s">
        <v>305</v>
      </c>
      <c r="H10" s="2183" t="s">
        <v>89</v>
      </c>
      <c r="I10" s="2183"/>
      <c r="J10" s="577" t="s">
        <v>608</v>
      </c>
      <c r="K10" s="577" t="s">
        <v>609</v>
      </c>
      <c r="L10" s="2183" t="s">
        <v>89</v>
      </c>
      <c r="M10" s="2183"/>
      <c r="N10" s="577" t="s">
        <v>610</v>
      </c>
      <c r="O10" s="577" t="s">
        <v>611</v>
      </c>
      <c r="P10" s="577" t="s">
        <v>612</v>
      </c>
      <c r="Q10" s="577" t="s">
        <v>613</v>
      </c>
      <c r="R10" s="577" t="s">
        <v>614</v>
      </c>
      <c r="S10" s="2183"/>
      <c r="T10" s="390"/>
      <c r="CF10" s="561">
        <v>46</v>
      </c>
    </row>
    <row s="2850" customFormat="1" customHeight="1" ht="15" hidden="1">
      <c r="A11" s="1108"/>
      <c r="D11" s="1081" t="s">
        <v>110</v>
      </c>
      <c r="E11" s="1081"/>
      <c r="F11" s="1081" t="s">
        <v>111</v>
      </c>
      <c r="G11" s="1081" t="s">
        <v>91</v>
      </c>
      <c r="H11" s="1081"/>
      <c r="I11" s="1081" t="s">
        <v>92</v>
      </c>
      <c r="J11" s="1081" t="s">
        <v>100</v>
      </c>
      <c r="K11" s="1081" t="s">
        <v>93</v>
      </c>
      <c r="L11" s="1081"/>
      <c r="M11" s="1081" t="s">
        <v>94</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117</v>
      </c>
      <c r="B14" s="680"/>
      <c r="C14" s="680"/>
      <c r="D14" s="2436" t="s">
        <v>110</v>
      </c>
      <c r="E14" s="2433" t="s">
        <v>106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615</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570</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571</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616</v>
      </c>
      <c r="F17" s="2432"/>
      <c r="G17" s="2432"/>
      <c r="H17" s="2432"/>
      <c r="I17" s="2432"/>
      <c r="J17" s="2432"/>
      <c r="K17" s="2432"/>
      <c r="L17" s="2432"/>
      <c r="M17" s="2432"/>
      <c r="N17" s="2432"/>
      <c r="O17" s="2432"/>
      <c r="P17" s="2432"/>
      <c r="Q17" s="614">
        <f>SUMIF(T18:T19,"i",Q18:Q19)</f>
        <v>0</v>
      </c>
      <c r="R17" s="1073"/>
      <c r="S17" s="953" t="s">
        <v>617</v>
      </c>
      <c r="T17" s="773" t="s">
        <v>618</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619</v>
      </c>
      <c r="F20" s="2432"/>
      <c r="G20" s="2432"/>
      <c r="H20" s="2432"/>
      <c r="I20" s="2432"/>
      <c r="J20" s="2432"/>
      <c r="K20" s="2432"/>
      <c r="L20" s="2432"/>
      <c r="M20" s="2432"/>
      <c r="N20" s="2432"/>
      <c r="O20" s="2432"/>
      <c r="P20" s="2432"/>
      <c r="Q20" s="614">
        <f>SUMIF(T21:T22,"i",Q21:Q22)</f>
        <v>0</v>
      </c>
      <c r="R20" s="1073"/>
      <c r="S20" s="765" t="s">
        <v>620</v>
      </c>
      <c r="T20" s="773" t="s">
        <v>618</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83</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D56ED-B4A1-CBF8-F0D8-A13B0A8C5AC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4677"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747"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621</v>
      </c>
      <c r="C2" s="2109" t="s">
        <v>622</v>
      </c>
      <c r="D2" s="2108" t="s">
        <v>623</v>
      </c>
      <c r="E2" s="2112">
        <f>RIGHT(I2,LEN(I2)-SEARCH("#",SUBSTITUTE(I2,".","#",LEN(I2)-LEN(SUBSTITUTE(I2,".","")))))</f>
      </c>
      <c r="F2" s="2114">
        <f>J2</f>
        <v>0</v>
      </c>
      <c r="G2" s="1692"/>
      <c r="H2" s="2115"/>
      <c r="I2" s="2105"/>
      <c r="J2" s="596"/>
      <c r="K2" s="2075" t="s">
        <v>562</v>
      </c>
      <c r="L2" s="807"/>
      <c r="M2" s="807"/>
      <c r="N2" s="599"/>
      <c r="O2" s="1581" t="s">
        <v>563</v>
      </c>
      <c r="P2" s="599"/>
      <c r="Q2" s="1692"/>
      <c r="R2" s="1692"/>
      <c r="W2" s="1692"/>
      <c r="Z2" s="600"/>
      <c r="AF2" s="1688"/>
      <c r="AG2" s="1688"/>
      <c r="AH2" s="1688"/>
      <c r="AI2" s="1688"/>
      <c r="AJ2" s="1688"/>
      <c r="AK2" s="1422">
        <v>0</v>
      </c>
    </row>
    <row customHeight="1" ht="11.25" hidden="1">
      <c r="E3" s="2107" t="s">
        <v>624</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625</v>
      </c>
      <c r="J6" s="2363"/>
      <c r="K6" s="2363"/>
      <c r="L6" s="2363"/>
      <c r="M6" s="2363"/>
      <c r="O6" s="612"/>
      <c r="AK6" s="1687">
        <v>55</v>
      </c>
    </row>
    <row customHeight="1" ht="25.2">
      <c r="I7" s="2305" t="str">
        <f>IF(org=0,"Не определено",org)</f>
        <v>Муниципальное унитарное предприятие "Невельские коммунальные сети"</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117</v>
      </c>
      <c r="AK9" s="1692">
        <v>1</v>
      </c>
    </row>
    <row customHeight="1" ht="11.549999999999999">
      <c r="E10" s="2106" t="s">
        <v>626</v>
      </c>
      <c r="I10" s="767"/>
      <c r="J10" s="2423" t="s">
        <v>106</v>
      </c>
      <c r="K10" s="2424"/>
      <c r="L10" s="2085" t="str">
        <f>IF(L9="","",INDEX(DIFFERENTIATION_UNMERGE_VD,MATCH(L9,DIFFERENTIATION_ID_DIFF,0)))</f>
        <v/>
      </c>
      <c r="M10" s="2085">
        <f>IF(M9="","",INDEX(DIFFERENTIATION_UNMERGE_VD,MATCH(M9,DIFFERENTIATION_ID_DIFF,0)))</f>
        <v>0</v>
      </c>
      <c r="O10" s="2183" t="s">
        <v>304</v>
      </c>
      <c r="AK10" s="1687">
        <v>11</v>
      </c>
    </row>
    <row customHeight="1" ht="11.549999999999999">
      <c r="E11" s="2106" t="s">
        <v>627</v>
      </c>
      <c r="I11" s="767"/>
      <c r="J11" s="2423" t="s">
        <v>570</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628</v>
      </c>
      <c r="I12" s="1718"/>
      <c r="J12" s="2423" t="s">
        <v>571</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629</v>
      </c>
      <c r="F13" s="2106" t="s">
        <v>630</v>
      </c>
      <c r="I13" s="2425" t="s">
        <v>303</v>
      </c>
      <c r="J13" s="2426"/>
      <c r="K13" s="2426"/>
      <c r="L13" s="2083"/>
      <c r="M13" s="2123"/>
      <c r="O13" s="2183"/>
      <c r="AK13" s="1687">
        <v>11</v>
      </c>
    </row>
    <row customHeight="1" ht="24">
      <c r="I14" s="2076" t="s">
        <v>89</v>
      </c>
      <c r="J14" s="2076" t="s">
        <v>305</v>
      </c>
      <c r="K14" s="2076" t="s">
        <v>572</v>
      </c>
      <c r="L14" s="2116" t="s">
        <v>306</v>
      </c>
      <c r="M14" s="2117" t="s">
        <v>306</v>
      </c>
      <c r="O14" s="2183"/>
      <c r="AK14" s="1687">
        <v>23</v>
      </c>
    </row>
    <row customHeight="1" ht="24">
      <c r="A15" s="2110"/>
      <c r="B15" s="2109" t="s">
        <v>631</v>
      </c>
      <c r="C15" s="2109" t="s">
        <v>632</v>
      </c>
      <c r="D15" s="2108" t="s">
        <v>633</v>
      </c>
      <c r="E15" s="2112" t="s">
        <v>634</v>
      </c>
      <c r="F15" s="2112" t="s">
        <v>634</v>
      </c>
      <c r="G15" s="1692" t="s">
        <v>594</v>
      </c>
      <c r="H15" s="2077"/>
      <c r="I15" s="1686">
        <v>1</v>
      </c>
      <c r="J15" s="2078" t="s">
        <v>635</v>
      </c>
      <c r="K15" s="2076" t="s">
        <v>309</v>
      </c>
      <c r="L15" s="718"/>
      <c r="M15" s="874"/>
      <c r="N15" s="599" t="s">
        <v>636</v>
      </c>
      <c r="O15" s="1581" t="s">
        <v>637</v>
      </c>
      <c r="P15" s="599" t="s">
        <v>636</v>
      </c>
      <c r="AK15" s="1687">
        <v>23</v>
      </c>
    </row>
    <row customHeight="1" ht="35.699999999999996">
      <c r="A16" s="2110"/>
      <c r="B16" s="2109" t="s">
        <v>638</v>
      </c>
      <c r="C16" s="2109" t="s">
        <v>639</v>
      </c>
      <c r="D16" s="2108" t="s">
        <v>623</v>
      </c>
      <c r="E16" s="2112" t="s">
        <v>634</v>
      </c>
      <c r="F16" s="2112" t="s">
        <v>634</v>
      </c>
      <c r="H16" s="2077"/>
      <c r="I16" s="1685">
        <v>2</v>
      </c>
      <c r="J16" s="2119" t="s">
        <v>640</v>
      </c>
      <c r="K16" s="2118" t="s">
        <v>562</v>
      </c>
      <c r="L16" s="2124"/>
      <c r="M16" s="1732"/>
      <c r="N16" s="599" t="s">
        <v>636</v>
      </c>
      <c r="O16" s="1581" t="s">
        <v>641</v>
      </c>
      <c r="P16" s="599" t="s">
        <v>636</v>
      </c>
      <c r="AK16" s="1687">
        <v>34</v>
      </c>
    </row>
    <row s="2850" customFormat="1" customHeight="1" ht="17.25" hidden="1">
      <c r="A17" s="1223"/>
      <c r="B17" s="1223"/>
      <c r="C17" s="1223"/>
      <c r="D17" s="1223"/>
      <c r="E17" s="1223"/>
      <c r="H17" s="1380"/>
      <c r="I17" s="1069" t="s">
        <v>642</v>
      </c>
      <c r="J17" s="1047"/>
      <c r="K17" s="1069"/>
      <c r="L17" s="1048"/>
      <c r="M17" s="1048"/>
      <c r="O17" s="1441"/>
      <c r="AK17" s="1692">
        <v>1</v>
      </c>
    </row>
    <row s="2849" customFormat="1" customHeight="1" ht="24">
      <c r="A18" s="1043"/>
      <c r="B18" s="1043"/>
      <c r="C18" s="1043"/>
      <c r="D18" s="1043"/>
      <c r="E18" s="1043"/>
      <c r="G18" s="1692"/>
      <c r="H18" s="1689"/>
      <c r="I18" s="626"/>
      <c r="J18" s="627" t="s">
        <v>592</v>
      </c>
      <c r="K18" s="628"/>
      <c r="L18" s="2126"/>
      <c r="M18" s="629"/>
      <c r="N18" s="599"/>
      <c r="O18" s="1581" t="s">
        <v>593</v>
      </c>
      <c r="P18" s="599"/>
      <c r="Q18" s="1692"/>
      <c r="R18" s="1692"/>
      <c r="W18" s="1692"/>
      <c r="Z18" s="600"/>
      <c r="AF18" s="1688"/>
      <c r="AG18" s="1688"/>
      <c r="AH18" s="1688"/>
      <c r="AI18" s="1688"/>
      <c r="AJ18" s="1688"/>
      <c r="AK18" s="1422">
        <v>23</v>
      </c>
    </row>
    <row customHeight="1" ht="19.95">
      <c r="A19" s="2110"/>
      <c r="B19" s="2109" t="s">
        <v>643</v>
      </c>
      <c r="C19" s="2109" t="s">
        <v>644</v>
      </c>
      <c r="D19" s="2108" t="s">
        <v>623</v>
      </c>
      <c r="E19" s="2112" t="s">
        <v>634</v>
      </c>
      <c r="F19" s="2112" t="s">
        <v>634</v>
      </c>
      <c r="H19" s="2077"/>
      <c r="I19" s="1720">
        <v>3</v>
      </c>
      <c r="J19" s="2078" t="s">
        <v>644</v>
      </c>
      <c r="K19" s="2074" t="s">
        <v>562</v>
      </c>
      <c r="L19" s="783"/>
      <c r="M19" s="613"/>
      <c r="N19" s="599"/>
      <c r="O19" s="1581" t="s">
        <v>645</v>
      </c>
      <c r="P19" s="599"/>
      <c r="AK19" s="1687">
        <v>19</v>
      </c>
    </row>
    <row customHeight="1" ht="77.7">
      <c r="A20" s="2110"/>
      <c r="B20" s="2109" t="s">
        <v>646</v>
      </c>
      <c r="C20" s="2109" t="s">
        <v>647</v>
      </c>
      <c r="D20" s="2108" t="s">
        <v>623</v>
      </c>
      <c r="E20" s="2112" t="s">
        <v>634</v>
      </c>
      <c r="F20" s="2112" t="s">
        <v>634</v>
      </c>
      <c r="H20" s="2077"/>
      <c r="I20" s="1720">
        <v>4</v>
      </c>
      <c r="J20" s="2078" t="s">
        <v>648</v>
      </c>
      <c r="K20" s="2074" t="s">
        <v>589</v>
      </c>
      <c r="L20" s="783"/>
      <c r="M20" s="613"/>
      <c r="N20" s="599"/>
      <c r="O20" s="1581"/>
      <c r="P20" s="599"/>
      <c r="AK20" s="1687">
        <v>74</v>
      </c>
    </row>
    <row customHeight="1" ht="35.699999999999996">
      <c r="A21" s="2110"/>
      <c r="B21" s="2109" t="s">
        <v>649</v>
      </c>
      <c r="C21" s="2109" t="s">
        <v>650</v>
      </c>
      <c r="D21" s="2108" t="s">
        <v>623</v>
      </c>
      <c r="E21" s="2112" t="s">
        <v>634</v>
      </c>
      <c r="F21" s="2112" t="s">
        <v>634</v>
      </c>
      <c r="H21" s="2077"/>
      <c r="I21" s="1720">
        <v>5</v>
      </c>
      <c r="J21" s="2078" t="s">
        <v>651</v>
      </c>
      <c r="K21" s="2074" t="s">
        <v>589</v>
      </c>
      <c r="L21" s="783"/>
      <c r="M21" s="613"/>
      <c r="N21" s="599"/>
      <c r="O21" s="1581" t="s">
        <v>645</v>
      </c>
      <c r="P21" s="599"/>
      <c r="AK21" s="1687">
        <v>34</v>
      </c>
    </row>
    <row customHeight="1" ht="48.29999999999999">
      <c r="A22" s="2110"/>
      <c r="B22" s="2109" t="s">
        <v>652</v>
      </c>
      <c r="C22" s="2109" t="s">
        <v>653</v>
      </c>
      <c r="D22" s="2108" t="s">
        <v>623</v>
      </c>
      <c r="E22" s="2112" t="s">
        <v>634</v>
      </c>
      <c r="F22" s="2112" t="s">
        <v>634</v>
      </c>
      <c r="H22" s="2077"/>
      <c r="I22" s="1720">
        <v>6</v>
      </c>
      <c r="J22" s="2078" t="s">
        <v>654</v>
      </c>
      <c r="K22" s="2074" t="s">
        <v>589</v>
      </c>
      <c r="L22" s="783"/>
      <c r="M22" s="613"/>
      <c r="N22" s="599"/>
      <c r="O22" s="1581" t="s">
        <v>655</v>
      </c>
      <c r="P22" s="599"/>
      <c r="AK22" s="1687">
        <v>46</v>
      </c>
    </row>
    <row customHeight="1" ht="19.95">
      <c r="A23" s="2110"/>
      <c r="B23" s="2109" t="s">
        <v>656</v>
      </c>
      <c r="C23" s="2109" t="s">
        <v>657</v>
      </c>
      <c r="D23" s="2108" t="s">
        <v>623</v>
      </c>
      <c r="E23" s="2112" t="s">
        <v>634</v>
      </c>
      <c r="F23" s="2112" t="s">
        <v>634</v>
      </c>
      <c r="H23" s="2077"/>
      <c r="I23" s="1720" t="s">
        <v>658</v>
      </c>
      <c r="J23" s="1580" t="s">
        <v>659</v>
      </c>
      <c r="K23" s="2074" t="s">
        <v>589</v>
      </c>
      <c r="L23" s="783"/>
      <c r="M23" s="613"/>
      <c r="N23" s="599"/>
      <c r="O23" s="1581" t="s">
        <v>645</v>
      </c>
      <c r="P23" s="599"/>
      <c r="AK23" s="1687">
        <v>19</v>
      </c>
    </row>
    <row customHeight="1" ht="19.95">
      <c r="A24" s="2110"/>
      <c r="B24" s="2109" t="s">
        <v>660</v>
      </c>
      <c r="C24" s="2109" t="s">
        <v>661</v>
      </c>
      <c r="D24" s="2108" t="s">
        <v>623</v>
      </c>
      <c r="E24" s="2112" t="s">
        <v>634</v>
      </c>
      <c r="F24" s="2112" t="s">
        <v>634</v>
      </c>
      <c r="H24" s="2077"/>
      <c r="I24" s="1720" t="s">
        <v>662</v>
      </c>
      <c r="J24" s="1580" t="s">
        <v>663</v>
      </c>
      <c r="K24" s="2074" t="s">
        <v>589</v>
      </c>
      <c r="L24" s="783"/>
      <c r="M24" s="613"/>
      <c r="N24" s="599"/>
      <c r="O24" s="1581"/>
      <c r="P24" s="599"/>
      <c r="AK24" s="1687">
        <v>19</v>
      </c>
    </row>
    <row customHeight="1" ht="24">
      <c r="A25" s="2110"/>
      <c r="B25" s="2109" t="s">
        <v>664</v>
      </c>
      <c r="C25" s="2109" t="s">
        <v>665</v>
      </c>
      <c r="D25" s="2108" t="s">
        <v>623</v>
      </c>
      <c r="E25" s="2112" t="s">
        <v>634</v>
      </c>
      <c r="F25" s="2112" t="s">
        <v>634</v>
      </c>
      <c r="H25" s="2077"/>
      <c r="I25" s="1720" t="s">
        <v>666</v>
      </c>
      <c r="J25" s="1580" t="s">
        <v>667</v>
      </c>
      <c r="K25" s="2074" t="s">
        <v>589</v>
      </c>
      <c r="L25" s="783"/>
      <c r="M25" s="613"/>
      <c r="N25" s="599"/>
      <c r="O25" s="1581"/>
      <c r="P25" s="599"/>
      <c r="AK25" s="1687">
        <v>23</v>
      </c>
    </row>
    <row customHeight="1" ht="24">
      <c r="A26" s="2110"/>
      <c r="B26" s="2109" t="s">
        <v>668</v>
      </c>
      <c r="C26" s="2109" t="s">
        <v>669</v>
      </c>
      <c r="D26" s="2108" t="s">
        <v>623</v>
      </c>
      <c r="E26" s="2112" t="s">
        <v>634</v>
      </c>
      <c r="F26" s="2112" t="s">
        <v>634</v>
      </c>
      <c r="H26" s="2077"/>
      <c r="I26" s="1720">
        <v>7</v>
      </c>
      <c r="J26" s="2078" t="s">
        <v>669</v>
      </c>
      <c r="K26" s="2074" t="s">
        <v>670</v>
      </c>
      <c r="L26" s="783"/>
      <c r="M26" s="613"/>
      <c r="N26" s="599"/>
      <c r="O26" s="1581"/>
      <c r="P26" s="599"/>
      <c r="AK26" s="1687">
        <v>23</v>
      </c>
    </row>
    <row customHeight="1" ht="24">
      <c r="A27" s="2110"/>
      <c r="B27" s="2109" t="s">
        <v>671</v>
      </c>
      <c r="C27" s="2109" t="s">
        <v>672</v>
      </c>
      <c r="D27" s="2108" t="s">
        <v>623</v>
      </c>
      <c r="E27" s="2112" t="s">
        <v>634</v>
      </c>
      <c r="F27" s="2112" t="s">
        <v>634</v>
      </c>
      <c r="H27" s="2077"/>
      <c r="I27" s="1720">
        <v>8</v>
      </c>
      <c r="J27" s="2078" t="s">
        <v>672</v>
      </c>
      <c r="K27" s="2074" t="s">
        <v>595</v>
      </c>
      <c r="L27" s="783"/>
      <c r="M27" s="613"/>
      <c r="N27" s="599"/>
      <c r="O27" s="1581"/>
      <c r="P27" s="599"/>
      <c r="AK27" s="1687">
        <v>23</v>
      </c>
    </row>
    <row customHeight="1" ht="35.699999999999996">
      <c r="A28" s="2110"/>
      <c r="B28" s="2109" t="s">
        <v>673</v>
      </c>
      <c r="C28" s="2109" t="s">
        <v>674</v>
      </c>
      <c r="D28" s="2108" t="s">
        <v>623</v>
      </c>
      <c r="E28" s="2112" t="s">
        <v>634</v>
      </c>
      <c r="F28" s="2112" t="s">
        <v>634</v>
      </c>
      <c r="H28" s="2077"/>
      <c r="I28" s="1731">
        <v>9</v>
      </c>
      <c r="J28" s="2078" t="s">
        <v>675</v>
      </c>
      <c r="K28" s="2074" t="s">
        <v>566</v>
      </c>
      <c r="L28" s="783"/>
      <c r="M28" s="613"/>
      <c r="N28" s="599"/>
      <c r="O28" s="1581"/>
      <c r="P28" s="599"/>
      <c r="AK28" s="1687">
        <v>34</v>
      </c>
    </row>
    <row customHeight="1" ht="35.699999999999996">
      <c r="A29" s="2110"/>
      <c r="B29" s="2109" t="s">
        <v>676</v>
      </c>
      <c r="C29" s="2109" t="s">
        <v>677</v>
      </c>
      <c r="D29" s="2108" t="s">
        <v>623</v>
      </c>
      <c r="E29" s="2112" t="s">
        <v>634</v>
      </c>
      <c r="F29" s="2112" t="s">
        <v>634</v>
      </c>
      <c r="H29" s="2077"/>
      <c r="I29" s="1731">
        <v>10</v>
      </c>
      <c r="J29" s="2078" t="s">
        <v>678</v>
      </c>
      <c r="K29" s="2074" t="s">
        <v>566</v>
      </c>
      <c r="L29" s="783"/>
      <c r="M29" s="613"/>
      <c r="N29" s="599"/>
      <c r="O29" s="1581"/>
      <c r="P29" s="599"/>
      <c r="AK29" s="1687">
        <v>34</v>
      </c>
    </row>
    <row customHeight="1" ht="24">
      <c r="A30" s="2110"/>
      <c r="B30" s="2109" t="s">
        <v>679</v>
      </c>
      <c r="C30" s="2109" t="s">
        <v>680</v>
      </c>
      <c r="D30" s="2108" t="s">
        <v>623</v>
      </c>
      <c r="E30" s="2112" t="s">
        <v>634</v>
      </c>
      <c r="F30" s="2112" t="s">
        <v>634</v>
      </c>
      <c r="H30" s="2077"/>
      <c r="I30" s="1731">
        <v>11</v>
      </c>
      <c r="J30" s="2078" t="s">
        <v>680</v>
      </c>
      <c r="K30" s="2074" t="s">
        <v>596</v>
      </c>
      <c r="L30" s="2125"/>
      <c r="M30" s="1677"/>
      <c r="N30" s="599"/>
      <c r="O30" s="1581"/>
      <c r="P30" s="599"/>
      <c r="AK30" s="1687">
        <v>23</v>
      </c>
    </row>
    <row customHeight="1" ht="24">
      <c r="A31" s="2110"/>
      <c r="B31" s="2109" t="s">
        <v>681</v>
      </c>
      <c r="C31" s="2109" t="s">
        <v>682</v>
      </c>
      <c r="D31" s="2108" t="s">
        <v>623</v>
      </c>
      <c r="E31" s="2112" t="s">
        <v>634</v>
      </c>
      <c r="F31" s="2112" t="s">
        <v>634</v>
      </c>
      <c r="H31" s="2077"/>
      <c r="I31" s="1731">
        <v>12</v>
      </c>
      <c r="J31" s="2078" t="s">
        <v>682</v>
      </c>
      <c r="K31" s="2074" t="s">
        <v>596</v>
      </c>
      <c r="L31" s="2125"/>
      <c r="M31" s="1677"/>
      <c r="N31" s="599"/>
      <c r="O31" s="1581"/>
      <c r="P31" s="599"/>
      <c r="AK31" s="1687">
        <v>23</v>
      </c>
    </row>
    <row customHeight="1" ht="48.29999999999999">
      <c r="A32" s="2110"/>
      <c r="B32" s="2109" t="s">
        <v>683</v>
      </c>
      <c r="C32" s="2109" t="s">
        <v>684</v>
      </c>
      <c r="D32" s="2108" t="s">
        <v>623</v>
      </c>
      <c r="E32" s="2112" t="s">
        <v>634</v>
      </c>
      <c r="F32" s="2112" t="s">
        <v>634</v>
      </c>
      <c r="H32" s="2077"/>
      <c r="I32" s="1731">
        <v>13</v>
      </c>
      <c r="J32" s="2078" t="s">
        <v>685</v>
      </c>
      <c r="K32" s="2074" t="s">
        <v>606</v>
      </c>
      <c r="L32" s="783"/>
      <c r="M32" s="613"/>
      <c r="N32" s="599"/>
      <c r="O32" s="1581" t="s">
        <v>645</v>
      </c>
      <c r="P32" s="599"/>
      <c r="AK32" s="1687">
        <v>46</v>
      </c>
    </row>
    <row s="2849" customFormat="1" customHeight="1" ht="48.29999999999999">
      <c r="A33" s="2110"/>
      <c r="B33" s="2109" t="s">
        <v>686</v>
      </c>
      <c r="C33" s="2109" t="s">
        <v>687</v>
      </c>
      <c r="D33" s="2108" t="s">
        <v>623</v>
      </c>
      <c r="E33" s="2112" t="s">
        <v>634</v>
      </c>
      <c r="F33" s="2112" t="s">
        <v>634</v>
      </c>
      <c r="G33" s="1692"/>
      <c r="H33" s="2077"/>
      <c r="I33" s="1731">
        <v>14</v>
      </c>
      <c r="J33" s="2090" t="s">
        <v>688</v>
      </c>
      <c r="K33" s="2079" t="s">
        <v>689</v>
      </c>
      <c r="L33" s="783"/>
      <c r="M33" s="613"/>
      <c r="N33" s="599"/>
      <c r="O33" s="1581" t="s">
        <v>645</v>
      </c>
      <c r="P33" s="599"/>
      <c r="Q33" s="1692"/>
      <c r="R33" s="1692"/>
      <c r="W33" s="1692"/>
      <c r="Z33" s="600"/>
      <c r="AF33" s="1688"/>
      <c r="AG33" s="1688"/>
      <c r="AH33" s="1688"/>
      <c r="AI33" s="1688"/>
      <c r="AJ33" s="1688"/>
      <c r="AK33" s="1422">
        <v>46</v>
      </c>
    </row>
    <row customHeight="1" ht="108">
      <c r="A34" s="2110"/>
      <c r="B34" s="2109" t="s">
        <v>690</v>
      </c>
      <c r="C34" s="2109" t="s">
        <v>691</v>
      </c>
      <c r="D34" s="2108" t="s">
        <v>633</v>
      </c>
      <c r="E34" s="2112" t="s">
        <v>634</v>
      </c>
      <c r="F34" s="2112" t="s">
        <v>634</v>
      </c>
      <c r="G34" s="1692" t="s">
        <v>594</v>
      </c>
      <c r="H34" s="2077"/>
      <c r="I34" s="2088">
        <v>15</v>
      </c>
      <c r="J34" s="2089" t="s">
        <v>692</v>
      </c>
      <c r="K34" s="2074" t="s">
        <v>309</v>
      </c>
      <c r="L34" s="441"/>
      <c r="M34" s="1220"/>
      <c r="N34" s="599"/>
      <c r="O34" s="1581" t="s">
        <v>637</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83</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63C8F-3FAB-CEF8-FD87-26C040ED3D2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4" width="9.140625" hidden="1" customWidth="1"/>
    <col min="6" max="7" style="2849"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693</v>
      </c>
      <c r="C2" s="2109" t="s">
        <v>694</v>
      </c>
      <c r="D2" s="2108" t="s">
        <v>633</v>
      </c>
      <c r="E2" s="2114">
        <f>I2-3</f>
        <v>-3</v>
      </c>
      <c r="F2" s="2114">
        <f>J2</f>
        <v>0</v>
      </c>
      <c r="H2" s="1786" t="s">
        <v>518</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695</v>
      </c>
      <c r="J5" s="2304"/>
      <c r="K5" s="2304"/>
      <c r="L5" s="2304"/>
      <c r="M5" s="322"/>
      <c r="W5" s="1687">
        <v>48</v>
      </c>
    </row>
    <row customHeight="1" ht="18">
      <c r="H6" s="432"/>
      <c r="I6" s="2305" t="str">
        <f>IF(org=0,"Не определено",org)</f>
        <v>Муниципальное унитарное предприятие "Невельские коммунальные сети"</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624</v>
      </c>
      <c r="F9" s="2107" t="s">
        <v>630</v>
      </c>
      <c r="H9" s="432"/>
      <c r="I9" s="2081" t="s">
        <v>89</v>
      </c>
      <c r="J9" s="2082" t="s">
        <v>305</v>
      </c>
      <c r="K9" s="2120" t="s">
        <v>572</v>
      </c>
      <c r="L9" s="2121" t="s">
        <v>306</v>
      </c>
      <c r="M9" s="2445"/>
      <c r="W9" s="1687">
        <v>34</v>
      </c>
    </row>
    <row customHeight="1" ht="35.699999999999996">
      <c r="B10" s="2109" t="s">
        <v>696</v>
      </c>
      <c r="C10" s="2109" t="s">
        <v>697</v>
      </c>
      <c r="D10" s="2108" t="s">
        <v>633</v>
      </c>
      <c r="E10" s="2112" t="s">
        <v>634</v>
      </c>
      <c r="F10" s="2112" t="s">
        <v>634</v>
      </c>
      <c r="H10" s="432"/>
      <c r="I10" s="2080" t="s">
        <v>110</v>
      </c>
      <c r="J10" s="1942" t="s">
        <v>698</v>
      </c>
      <c r="K10" s="2074" t="s">
        <v>309</v>
      </c>
      <c r="L10" s="874"/>
      <c r="M10" s="353" t="s">
        <v>699</v>
      </c>
      <c r="W10" s="1687">
        <v>34</v>
      </c>
    </row>
    <row customHeight="1" ht="50.25">
      <c r="B11" s="2109" t="s">
        <v>700</v>
      </c>
      <c r="C11" s="2109" t="s">
        <v>701</v>
      </c>
      <c r="D11" s="2108" t="s">
        <v>633</v>
      </c>
      <c r="E11" s="2112" t="s">
        <v>634</v>
      </c>
      <c r="F11" s="2112" t="s">
        <v>634</v>
      </c>
      <c r="H11" s="432"/>
      <c r="I11" s="2080" t="s">
        <v>111</v>
      </c>
      <c r="J11" s="1942" t="s">
        <v>702</v>
      </c>
      <c r="K11" s="2074" t="s">
        <v>309</v>
      </c>
      <c r="L11" s="874"/>
      <c r="M11" s="353" t="s">
        <v>699</v>
      </c>
      <c r="W11" s="1687">
        <v>48</v>
      </c>
    </row>
    <row customHeight="1" ht="48.29999999999999">
      <c r="B12" s="2109" t="s">
        <v>703</v>
      </c>
      <c r="C12" s="2109" t="s">
        <v>704</v>
      </c>
      <c r="D12" s="2108" t="s">
        <v>633</v>
      </c>
      <c r="E12" s="2112" t="s">
        <v>634</v>
      </c>
      <c r="F12" s="2112" t="s">
        <v>634</v>
      </c>
      <c r="H12" s="1744"/>
      <c r="I12" s="2080" t="s">
        <v>91</v>
      </c>
      <c r="J12" s="2087" t="s">
        <v>705</v>
      </c>
      <c r="K12" s="2074" t="s">
        <v>309</v>
      </c>
      <c r="L12" s="874"/>
      <c r="M12" s="353" t="s">
        <v>706</v>
      </c>
      <c r="N12" s="1680"/>
      <c r="P12" s="1687"/>
      <c r="W12" s="1687">
        <v>46</v>
      </c>
    </row>
    <row customHeight="1" ht="14.699999999999998">
      <c r="E13" s="399"/>
      <c r="H13" s="432"/>
      <c r="I13" s="403"/>
      <c r="J13" s="707" t="s">
        <v>707</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83</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BC458-BCAB-E479-9AC6-7C777FB5DCE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467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747"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558</v>
      </c>
      <c r="H2" s="597"/>
      <c r="I2" s="597"/>
      <c r="J2" s="598" t="s">
        <v>708</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709</v>
      </c>
      <c r="F6" s="2363"/>
      <c r="G6" s="2363"/>
      <c r="H6" s="2363"/>
      <c r="I6" s="2363"/>
      <c r="J6" s="612"/>
      <c r="AF6" s="1687">
        <v>30</v>
      </c>
    </row>
    <row customHeight="1" ht="11.549999999999999">
      <c r="E7" s="2305" t="str">
        <f>IF(org=0,"Не определено",org)</f>
        <v>Муниципальное унитарное предприятие "Невельские коммунальные сети"</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117</v>
      </c>
      <c r="AF9" s="1692">
        <v>4</v>
      </c>
    </row>
    <row customHeight="1" ht="11.549999999999999">
      <c r="E10" s="767"/>
      <c r="F10" s="2423" t="s">
        <v>106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570</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303</v>
      </c>
      <c r="F13" s="2426"/>
      <c r="G13" s="2426"/>
      <c r="H13" s="1607"/>
      <c r="I13" s="1607"/>
      <c r="J13" s="2183"/>
      <c r="AF13" s="1687">
        <v>11</v>
      </c>
    </row>
    <row customHeight="1" ht="24">
      <c r="E14" s="1695" t="s">
        <v>89</v>
      </c>
      <c r="F14" s="1690" t="s">
        <v>305</v>
      </c>
      <c r="G14" s="1690" t="s">
        <v>572</v>
      </c>
      <c r="H14" s="1690" t="s">
        <v>306</v>
      </c>
      <c r="I14" s="1690" t="s">
        <v>306</v>
      </c>
      <c r="J14" s="2183"/>
      <c r="AF14" s="1687">
        <v>23</v>
      </c>
    </row>
    <row customHeight="1" ht="19.95">
      <c r="D15" s="1694"/>
      <c r="E15" s="1686" t="s">
        <v>110</v>
      </c>
      <c r="F15" s="763" t="s">
        <v>710</v>
      </c>
      <c r="G15" s="1702" t="s">
        <v>558</v>
      </c>
      <c r="H15" s="613"/>
      <c r="I15" s="613"/>
      <c r="J15" s="345" t="s">
        <v>711</v>
      </c>
      <c r="K15" s="599" t="s">
        <v>636</v>
      </c>
      <c r="AF15" s="1687">
        <v>19</v>
      </c>
    </row>
    <row customHeight="1" ht="35.699999999999996">
      <c r="D16" s="1694"/>
      <c r="E16" s="1686" t="s">
        <v>111</v>
      </c>
      <c r="F16" s="763" t="s">
        <v>712</v>
      </c>
      <c r="G16" s="1702" t="s">
        <v>558</v>
      </c>
      <c r="H16" s="614">
        <f>SUM(H17,H20:H32)</f>
        <v>0</v>
      </c>
      <c r="I16" s="614">
        <f>SUM(I17,I20,I23,I26,I29:I32)</f>
        <v>0</v>
      </c>
      <c r="J16" s="345" t="s">
        <v>713</v>
      </c>
      <c r="K16" s="599" t="s">
        <v>636</v>
      </c>
      <c r="AF16" s="1687">
        <v>34</v>
      </c>
    </row>
    <row customHeight="1" ht="19.95">
      <c r="D17" s="1694"/>
      <c r="E17" s="1720" t="s">
        <v>714</v>
      </c>
      <c r="F17" s="1010" t="s">
        <v>715</v>
      </c>
      <c r="G17" s="1699" t="s">
        <v>558</v>
      </c>
      <c r="H17" s="613"/>
      <c r="I17" s="613"/>
      <c r="J17" s="345" t="s">
        <v>716</v>
      </c>
      <c r="K17" s="599"/>
      <c r="AF17" s="1687">
        <v>19</v>
      </c>
    </row>
    <row customHeight="1" ht="24">
      <c r="D18" s="1694"/>
      <c r="E18" s="1720" t="s">
        <v>717</v>
      </c>
      <c r="F18" s="1706" t="s">
        <v>718</v>
      </c>
      <c r="G18" s="1699" t="s">
        <v>558</v>
      </c>
      <c r="H18" s="613"/>
      <c r="I18" s="613"/>
      <c r="J18" s="345" t="s">
        <v>719</v>
      </c>
      <c r="K18" s="599"/>
      <c r="AF18" s="1687">
        <v>23</v>
      </c>
    </row>
    <row customHeight="1" ht="35.699999999999996">
      <c r="D19" s="1694"/>
      <c r="E19" s="1720" t="s">
        <v>720</v>
      </c>
      <c r="F19" s="1706" t="s">
        <v>721</v>
      </c>
      <c r="G19" s="1699" t="s">
        <v>558</v>
      </c>
      <c r="H19" s="613"/>
      <c r="I19" s="613"/>
      <c r="J19" s="345"/>
      <c r="K19" s="599"/>
      <c r="AF19" s="1687">
        <v>34</v>
      </c>
    </row>
    <row customHeight="1" ht="19.95">
      <c r="D20" s="1694"/>
      <c r="E20" s="1720" t="s">
        <v>310</v>
      </c>
      <c r="F20" s="1010" t="s">
        <v>722</v>
      </c>
      <c r="G20" s="1699" t="s">
        <v>558</v>
      </c>
      <c r="H20" s="613"/>
      <c r="I20" s="613"/>
      <c r="J20" s="345" t="s">
        <v>723</v>
      </c>
      <c r="K20" s="599"/>
      <c r="AF20" s="1687">
        <v>19</v>
      </c>
    </row>
    <row customHeight="1" ht="19.95">
      <c r="D21" s="1694"/>
      <c r="E21" s="1720" t="s">
        <v>724</v>
      </c>
      <c r="F21" s="1706" t="s">
        <v>725</v>
      </c>
      <c r="G21" s="1699" t="s">
        <v>558</v>
      </c>
      <c r="H21" s="613"/>
      <c r="I21" s="613"/>
      <c r="J21" s="345"/>
      <c r="K21" s="599"/>
      <c r="AF21" s="1687">
        <v>19</v>
      </c>
    </row>
    <row customHeight="1" ht="19.95">
      <c r="D22" s="1694"/>
      <c r="E22" s="1720" t="s">
        <v>726</v>
      </c>
      <c r="F22" s="1706" t="s">
        <v>727</v>
      </c>
      <c r="G22" s="1699" t="s">
        <v>558</v>
      </c>
      <c r="H22" s="613"/>
      <c r="I22" s="613"/>
      <c r="J22" s="345"/>
      <c r="K22" s="599"/>
      <c r="AF22" s="1687">
        <v>19</v>
      </c>
    </row>
    <row customHeight="1" ht="24">
      <c r="D23" s="1694"/>
      <c r="E23" s="1720" t="s">
        <v>313</v>
      </c>
      <c r="F23" s="1010" t="s">
        <v>728</v>
      </c>
      <c r="G23" s="1699" t="s">
        <v>558</v>
      </c>
      <c r="H23" s="613"/>
      <c r="I23" s="613"/>
      <c r="J23" s="345" t="s">
        <v>729</v>
      </c>
      <c r="K23" s="599"/>
      <c r="AF23" s="1687">
        <v>23</v>
      </c>
    </row>
    <row customHeight="1" ht="19.95">
      <c r="D24" s="1694"/>
      <c r="E24" s="1720" t="s">
        <v>730</v>
      </c>
      <c r="F24" s="1706" t="s">
        <v>731</v>
      </c>
      <c r="G24" s="1699" t="s">
        <v>558</v>
      </c>
      <c r="H24" s="613"/>
      <c r="I24" s="613"/>
      <c r="J24" s="345"/>
      <c r="K24" s="599"/>
      <c r="AF24" s="1687">
        <v>19</v>
      </c>
    </row>
    <row customHeight="1" ht="35.699999999999996">
      <c r="D25" s="1694"/>
      <c r="E25" s="1720" t="s">
        <v>732</v>
      </c>
      <c r="F25" s="1706" t="s">
        <v>733</v>
      </c>
      <c r="G25" s="1699" t="s">
        <v>558</v>
      </c>
      <c r="H25" s="613"/>
      <c r="I25" s="613"/>
      <c r="J25" s="345"/>
      <c r="K25" s="599"/>
      <c r="AF25" s="1687">
        <v>34</v>
      </c>
    </row>
    <row customHeight="1" ht="24">
      <c r="D26" s="1694"/>
      <c r="E26" s="1720" t="s">
        <v>734</v>
      </c>
      <c r="F26" s="1010" t="s">
        <v>735</v>
      </c>
      <c r="G26" s="1699" t="s">
        <v>558</v>
      </c>
      <c r="H26" s="613"/>
      <c r="I26" s="613"/>
      <c r="J26" s="345" t="s">
        <v>736</v>
      </c>
      <c r="K26" s="599"/>
      <c r="AF26" s="1687">
        <v>23</v>
      </c>
    </row>
    <row customHeight="1" ht="19.95">
      <c r="D27" s="1694"/>
      <c r="E27" s="1731" t="s">
        <v>737</v>
      </c>
      <c r="F27" s="1706" t="s">
        <v>738</v>
      </c>
      <c r="G27" s="1710" t="s">
        <v>558</v>
      </c>
      <c r="H27" s="1732"/>
      <c r="I27" s="1732"/>
      <c r="J27" s="345"/>
      <c r="K27" s="599"/>
      <c r="AF27" s="1687">
        <v>19</v>
      </c>
    </row>
    <row customHeight="1" ht="19.95">
      <c r="D28" s="1694"/>
      <c r="E28" s="1731" t="s">
        <v>739</v>
      </c>
      <c r="F28" s="1706" t="s">
        <v>740</v>
      </c>
      <c r="G28" s="1710" t="s">
        <v>558</v>
      </c>
      <c r="H28" s="1732"/>
      <c r="I28" s="1732"/>
      <c r="J28" s="345"/>
      <c r="K28" s="599"/>
      <c r="AF28" s="1687">
        <v>19</v>
      </c>
    </row>
    <row customHeight="1" ht="19.95">
      <c r="D29" s="1694"/>
      <c r="E29" s="1731" t="s">
        <v>741</v>
      </c>
      <c r="F29" s="1010" t="s">
        <v>742</v>
      </c>
      <c r="G29" s="1710" t="s">
        <v>558</v>
      </c>
      <c r="H29" s="1732"/>
      <c r="I29" s="1732"/>
      <c r="J29" s="345"/>
      <c r="K29" s="599"/>
      <c r="AF29" s="1687">
        <v>19</v>
      </c>
    </row>
    <row customHeight="1" ht="19.95">
      <c r="D30" s="1694"/>
      <c r="E30" s="1731" t="s">
        <v>743</v>
      </c>
      <c r="F30" s="1010" t="s">
        <v>744</v>
      </c>
      <c r="G30" s="1710" t="s">
        <v>558</v>
      </c>
      <c r="H30" s="1732"/>
      <c r="I30" s="1732"/>
      <c r="J30" s="345"/>
      <c r="K30" s="599"/>
      <c r="AF30" s="1687">
        <v>19</v>
      </c>
    </row>
    <row customHeight="1" ht="19.95">
      <c r="D31" s="1694"/>
      <c r="E31" s="1731" t="s">
        <v>745</v>
      </c>
      <c r="F31" s="1010" t="s">
        <v>746</v>
      </c>
      <c r="G31" s="1710" t="s">
        <v>558</v>
      </c>
      <c r="H31" s="1732"/>
      <c r="I31" s="1732"/>
      <c r="J31" s="345"/>
      <c r="K31" s="599"/>
      <c r="AF31" s="1687">
        <v>19</v>
      </c>
    </row>
    <row s="2849" customFormat="1" customHeight="1" ht="35.699999999999996">
      <c r="A32" s="1043"/>
      <c r="C32" s="1692"/>
      <c r="D32" s="1694"/>
      <c r="E32" s="1731" t="s">
        <v>747</v>
      </c>
      <c r="F32" s="1010" t="s">
        <v>748</v>
      </c>
      <c r="G32" s="1700" t="s">
        <v>558</v>
      </c>
      <c r="H32" s="635">
        <f>SUM(H33:H34)</f>
        <v>0</v>
      </c>
      <c r="I32" s="635">
        <f>SUM(I33:I34)</f>
        <v>0</v>
      </c>
      <c r="J32" s="345" t="s">
        <v>749</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583</v>
      </c>
      <c r="G34" s="628"/>
      <c r="H34" s="629"/>
      <c r="I34" s="629"/>
      <c r="J34" s="357" t="s">
        <v>750</v>
      </c>
      <c r="K34" s="599"/>
      <c r="L34" s="1692"/>
      <c r="M34" s="1692"/>
      <c r="R34" s="1692"/>
      <c r="U34" s="600"/>
      <c r="AA34" s="1688"/>
      <c r="AB34" s="1688"/>
      <c r="AC34" s="1688"/>
      <c r="AD34" s="1688"/>
      <c r="AE34" s="1688"/>
      <c r="AF34" s="1216">
        <v>19</v>
      </c>
    </row>
    <row customHeight="1" ht="60">
      <c r="D35" s="1694"/>
      <c r="E35" s="1731" t="s">
        <v>751</v>
      </c>
      <c r="F35" s="1010" t="s">
        <v>752</v>
      </c>
      <c r="G35" s="1710" t="s">
        <v>558</v>
      </c>
      <c r="H35" s="1732"/>
      <c r="I35" s="1732"/>
      <c r="J35" s="345" t="s">
        <v>753</v>
      </c>
      <c r="K35" s="599"/>
      <c r="AF35" s="1687">
        <v>57</v>
      </c>
    </row>
    <row s="2849" customFormat="1" customHeight="1" ht="24">
      <c r="A36" s="1045" t="s">
        <v>584</v>
      </c>
      <c r="C36" s="1692"/>
      <c r="D36" s="1694"/>
      <c r="E36" s="1720" t="s">
        <v>91</v>
      </c>
      <c r="F36" s="763" t="s">
        <v>754</v>
      </c>
      <c r="G36" s="1699" t="s">
        <v>558</v>
      </c>
      <c r="H36" s="613"/>
      <c r="I36" s="613"/>
      <c r="J36" s="345" t="s">
        <v>755</v>
      </c>
      <c r="K36" s="599"/>
      <c r="L36" s="1692"/>
      <c r="M36" s="1692"/>
      <c r="R36" s="1692"/>
      <c r="U36" s="600"/>
      <c r="AA36" s="1688"/>
      <c r="AB36" s="1688"/>
      <c r="AC36" s="1688"/>
      <c r="AD36" s="1688"/>
      <c r="AE36" s="1688"/>
      <c r="AF36" s="1216">
        <v>23</v>
      </c>
    </row>
    <row s="2849" customFormat="1" customHeight="1" ht="35.699999999999996">
      <c r="A37" s="1045"/>
      <c r="C37" s="1692"/>
      <c r="D37" s="1694"/>
      <c r="E37" s="1720" t="s">
        <v>327</v>
      </c>
      <c r="F37" s="1010" t="s">
        <v>756</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92</v>
      </c>
      <c r="F38" s="763" t="s">
        <v>757</v>
      </c>
      <c r="G38" s="1699" t="s">
        <v>558</v>
      </c>
      <c r="H38" s="613"/>
      <c r="I38" s="613"/>
      <c r="J38" s="345" t="s">
        <v>758</v>
      </c>
      <c r="K38" s="599"/>
      <c r="L38" s="1692"/>
      <c r="M38" s="1692"/>
      <c r="R38" s="1692"/>
      <c r="U38" s="600"/>
      <c r="AA38" s="1688"/>
      <c r="AB38" s="1688"/>
      <c r="AC38" s="1688"/>
      <c r="AD38" s="1688"/>
      <c r="AE38" s="1688"/>
      <c r="AF38" s="1216">
        <v>19</v>
      </c>
    </row>
    <row s="2849" customFormat="1" customHeight="1" ht="24">
      <c r="A39" s="1043"/>
      <c r="C39" s="1692"/>
      <c r="D39" s="631"/>
      <c r="E39" s="1720" t="s">
        <v>759</v>
      </c>
      <c r="F39" s="1010" t="s">
        <v>760</v>
      </c>
      <c r="G39" s="1710" t="s">
        <v>558</v>
      </c>
      <c r="H39" s="613"/>
      <c r="I39" s="613"/>
      <c r="J39" s="345" t="s">
        <v>761</v>
      </c>
      <c r="K39" s="599"/>
      <c r="L39" s="1692"/>
      <c r="M39" s="1692"/>
      <c r="R39" s="1692"/>
      <c r="U39" s="600"/>
      <c r="AA39" s="1688"/>
      <c r="AB39" s="1688"/>
      <c r="AC39" s="1688"/>
      <c r="AD39" s="1688"/>
      <c r="AE39" s="1688"/>
      <c r="AF39" s="1216">
        <v>23</v>
      </c>
    </row>
    <row s="2849" customFormat="1" customHeight="1" ht="24">
      <c r="A40" s="1043"/>
      <c r="C40" s="1692"/>
      <c r="D40" s="1694"/>
      <c r="E40" s="1720" t="s">
        <v>762</v>
      </c>
      <c r="F40" s="1706" t="s">
        <v>763</v>
      </c>
      <c r="G40" s="1699" t="s">
        <v>558</v>
      </c>
      <c r="H40" s="613"/>
      <c r="I40" s="613"/>
      <c r="J40" s="345" t="s">
        <v>764</v>
      </c>
      <c r="K40" s="599"/>
      <c r="L40" s="1692"/>
      <c r="M40" s="1692"/>
      <c r="R40" s="1692"/>
      <c r="U40" s="600"/>
      <c r="AA40" s="1688"/>
      <c r="AB40" s="1688"/>
      <c r="AC40" s="1688"/>
      <c r="AD40" s="1688"/>
      <c r="AE40" s="1688"/>
      <c r="AF40" s="1216">
        <v>23</v>
      </c>
    </row>
    <row s="2849" customFormat="1" customHeight="1" ht="24">
      <c r="A41" s="1043"/>
      <c r="C41" s="1692"/>
      <c r="D41" s="1694"/>
      <c r="E41" s="1720" t="s">
        <v>765</v>
      </c>
      <c r="F41" s="1706" t="s">
        <v>766</v>
      </c>
      <c r="G41" s="1699" t="s">
        <v>558</v>
      </c>
      <c r="H41" s="613"/>
      <c r="I41" s="613"/>
      <c r="J41" s="345" t="s">
        <v>767</v>
      </c>
      <c r="K41" s="599"/>
      <c r="L41" s="1692"/>
      <c r="M41" s="1692"/>
      <c r="R41" s="1692"/>
      <c r="U41" s="600"/>
      <c r="AA41" s="1688"/>
      <c r="AB41" s="1688"/>
      <c r="AC41" s="1688"/>
      <c r="AD41" s="1688"/>
      <c r="AE41" s="1688"/>
      <c r="AF41" s="1216">
        <v>23</v>
      </c>
    </row>
    <row s="2849" customFormat="1" customHeight="1" ht="24">
      <c r="A42" s="1043"/>
      <c r="C42" s="1692"/>
      <c r="D42" s="1694"/>
      <c r="E42" s="1720" t="s">
        <v>768</v>
      </c>
      <c r="F42" s="1706" t="s">
        <v>769</v>
      </c>
      <c r="G42" s="1699" t="s">
        <v>558</v>
      </c>
      <c r="H42" s="613"/>
      <c r="I42" s="613"/>
      <c r="J42" s="345" t="s">
        <v>770</v>
      </c>
      <c r="K42" s="599"/>
      <c r="L42" s="1692"/>
      <c r="M42" s="1692"/>
      <c r="R42" s="1692"/>
      <c r="U42" s="600"/>
      <c r="AA42" s="1688"/>
      <c r="AB42" s="1688"/>
      <c r="AC42" s="1688"/>
      <c r="AD42" s="1688"/>
      <c r="AE42" s="1688"/>
      <c r="AF42" s="1216">
        <v>23</v>
      </c>
    </row>
    <row s="2849" customFormat="1" customHeight="1" ht="35.699999999999996">
      <c r="A43" s="1043"/>
      <c r="C43" s="1692" t="s">
        <v>594</v>
      </c>
      <c r="D43" s="1694"/>
      <c r="E43" s="1720" t="s">
        <v>100</v>
      </c>
      <c r="F43" s="763" t="s">
        <v>635</v>
      </c>
      <c r="G43" s="1702" t="s">
        <v>771</v>
      </c>
      <c r="H43" s="457"/>
      <c r="I43" s="457"/>
      <c r="J43" s="345" t="s">
        <v>772</v>
      </c>
      <c r="K43" s="599"/>
      <c r="L43" s="1692"/>
      <c r="M43" s="1692"/>
      <c r="R43" s="1692"/>
      <c r="U43" s="600"/>
      <c r="AA43" s="1688"/>
      <c r="AB43" s="1688"/>
      <c r="AC43" s="1688"/>
      <c r="AD43" s="1688"/>
      <c r="AE43" s="1688"/>
      <c r="AF43" s="1216">
        <v>34</v>
      </c>
    </row>
    <row s="2849" customFormat="1" customHeight="1" ht="35.699999999999996">
      <c r="A44" s="1043"/>
      <c r="C44" s="1692"/>
      <c r="D44" s="1694"/>
      <c r="E44" s="1720" t="s">
        <v>93</v>
      </c>
      <c r="F44" s="763" t="s">
        <v>773</v>
      </c>
      <c r="G44" s="1699" t="s">
        <v>774</v>
      </c>
      <c r="H44" s="601"/>
      <c r="I44" s="601"/>
      <c r="J44" s="345" t="s">
        <v>775</v>
      </c>
      <c r="K44" s="599"/>
      <c r="L44" s="1692"/>
      <c r="M44" s="1692"/>
      <c r="R44" s="1692"/>
      <c r="U44" s="600"/>
      <c r="AA44" s="1688"/>
      <c r="AB44" s="1688"/>
      <c r="AC44" s="1688"/>
      <c r="AD44" s="1688"/>
      <c r="AE44" s="1688"/>
      <c r="AF44" s="1216">
        <v>34</v>
      </c>
    </row>
    <row s="2849" customFormat="1" customHeight="1" ht="24">
      <c r="A45" s="1043"/>
      <c r="C45" s="1692"/>
      <c r="D45" s="1694"/>
      <c r="E45" s="1720" t="s">
        <v>94</v>
      </c>
      <c r="F45" s="763" t="s">
        <v>776</v>
      </c>
      <c r="G45" s="1710" t="s">
        <v>777</v>
      </c>
      <c r="H45" s="601"/>
      <c r="I45" s="601"/>
      <c r="J45" s="345" t="s">
        <v>778</v>
      </c>
      <c r="K45" s="599"/>
      <c r="L45" s="1692"/>
      <c r="M45" s="1692"/>
      <c r="R45" s="1692"/>
      <c r="U45" s="600"/>
      <c r="AA45" s="1688"/>
      <c r="AB45" s="1688"/>
      <c r="AC45" s="1688"/>
      <c r="AD45" s="1688"/>
      <c r="AE45" s="1688"/>
      <c r="AF45" s="1216">
        <v>23</v>
      </c>
    </row>
    <row s="2849" customFormat="1" customHeight="1" ht="19.95">
      <c r="A46" s="1043"/>
      <c r="C46" s="1692"/>
      <c r="D46" s="1694"/>
      <c r="E46" s="1720" t="s">
        <v>112</v>
      </c>
      <c r="F46" s="763" t="s">
        <v>779</v>
      </c>
      <c r="G46" s="1699" t="s">
        <v>596</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83</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55D0E-2A06-D985-DC9E-E860CE6C8BC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4677"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747"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558</v>
      </c>
      <c r="H2" s="597"/>
      <c r="I2" s="597"/>
      <c r="J2" s="598" t="s">
        <v>561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780</v>
      </c>
      <c r="F6" s="2304"/>
      <c r="G6" s="2304"/>
      <c r="H6" s="2304"/>
      <c r="I6" s="2304"/>
      <c r="J6" s="612"/>
      <c r="AF6" s="1687">
        <v>32</v>
      </c>
    </row>
    <row customHeight="1" ht="25.2">
      <c r="E7" s="2305" t="str">
        <f>IF(org=0,"Не определено",org)</f>
        <v>Муниципальное унитарное предприятие "Невельские коммунальные сети"</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117</v>
      </c>
      <c r="AF9" s="1692">
        <v>1</v>
      </c>
    </row>
    <row customHeight="1" ht="11.549999999999999">
      <c r="E10" s="767"/>
      <c r="F10" s="2423" t="s">
        <v>106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570</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571</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303</v>
      </c>
      <c r="F13" s="2426"/>
      <c r="G13" s="2426"/>
      <c r="H13" s="1712"/>
      <c r="I13" s="1712"/>
      <c r="J13" s="2183"/>
      <c r="AF13" s="1687">
        <v>11</v>
      </c>
    </row>
    <row customHeight="1" ht="24">
      <c r="E14" s="1713" t="s">
        <v>89</v>
      </c>
      <c r="F14" s="1716" t="s">
        <v>305</v>
      </c>
      <c r="G14" s="1716" t="s">
        <v>572</v>
      </c>
      <c r="H14" s="1716" t="s">
        <v>306</v>
      </c>
      <c r="I14" s="1716" t="s">
        <v>306</v>
      </c>
      <c r="J14" s="2183"/>
      <c r="AF14" s="1687">
        <v>23</v>
      </c>
    </row>
    <row customHeight="1" ht="19.95">
      <c r="D15" s="1694"/>
      <c r="E15" s="1686" t="s">
        <v>110</v>
      </c>
      <c r="F15" s="763" t="s">
        <v>781</v>
      </c>
      <c r="G15" s="1713" t="s">
        <v>558</v>
      </c>
      <c r="H15" s="613"/>
      <c r="I15" s="613"/>
      <c r="J15" s="345" t="s">
        <v>782</v>
      </c>
      <c r="K15" s="599" t="s">
        <v>636</v>
      </c>
      <c r="AF15" s="1687">
        <v>19</v>
      </c>
    </row>
    <row customHeight="1" ht="24">
      <c r="D16" s="1694"/>
      <c r="E16" s="1686" t="s">
        <v>111</v>
      </c>
      <c r="F16" s="1721" t="s">
        <v>783</v>
      </c>
      <c r="G16" s="1713" t="s">
        <v>558</v>
      </c>
      <c r="H16" s="614">
        <f>SUM(H17,H20:H27)</f>
        <v>0</v>
      </c>
      <c r="I16" s="614">
        <f>SUM(I17,I20:I27)</f>
        <v>0</v>
      </c>
      <c r="J16" s="345" t="s">
        <v>784</v>
      </c>
      <c r="K16" s="599" t="s">
        <v>636</v>
      </c>
      <c r="AF16" s="1687">
        <v>23</v>
      </c>
    </row>
    <row customHeight="1" ht="35.699999999999996">
      <c r="D17" s="1694"/>
      <c r="E17" s="1720" t="s">
        <v>714</v>
      </c>
      <c r="F17" s="1723" t="s">
        <v>785</v>
      </c>
      <c r="G17" s="1710" t="s">
        <v>558</v>
      </c>
      <c r="H17" s="613"/>
      <c r="I17" s="613"/>
      <c r="J17" s="345" t="s">
        <v>786</v>
      </c>
      <c r="K17" s="599"/>
      <c r="AF17" s="1687">
        <v>34</v>
      </c>
    </row>
    <row customHeight="1" ht="19.95">
      <c r="D18" s="1694"/>
      <c r="E18" s="1720" t="s">
        <v>717</v>
      </c>
      <c r="F18" s="1724" t="s">
        <v>787</v>
      </c>
      <c r="G18" s="1710" t="s">
        <v>558</v>
      </c>
      <c r="H18" s="613"/>
      <c r="I18" s="613"/>
      <c r="J18" s="345"/>
      <c r="K18" s="599"/>
      <c r="AF18" s="1687">
        <v>19</v>
      </c>
    </row>
    <row customHeight="1" ht="24">
      <c r="D19" s="1694"/>
      <c r="E19" s="1720" t="s">
        <v>720</v>
      </c>
      <c r="F19" s="1724" t="s">
        <v>788</v>
      </c>
      <c r="G19" s="1710" t="s">
        <v>558</v>
      </c>
      <c r="H19" s="613"/>
      <c r="I19" s="613"/>
      <c r="J19" s="345"/>
      <c r="K19" s="599"/>
      <c r="AF19" s="1687">
        <v>23</v>
      </c>
    </row>
    <row customHeight="1" ht="35.699999999999996">
      <c r="D20" s="1694"/>
      <c r="E20" s="1720" t="s">
        <v>310</v>
      </c>
      <c r="F20" s="1723" t="s">
        <v>789</v>
      </c>
      <c r="G20" s="1710" t="s">
        <v>558</v>
      </c>
      <c r="H20" s="613"/>
      <c r="I20" s="613"/>
      <c r="J20" s="345"/>
      <c r="K20" s="599"/>
      <c r="AF20" s="1687">
        <v>34</v>
      </c>
    </row>
    <row customHeight="1" ht="48.29999999999999">
      <c r="D21" s="1694"/>
      <c r="E21" s="1720" t="s">
        <v>313</v>
      </c>
      <c r="F21" s="1723" t="s">
        <v>790</v>
      </c>
      <c r="G21" s="1710" t="s">
        <v>558</v>
      </c>
      <c r="H21" s="613"/>
      <c r="I21" s="613"/>
      <c r="J21" s="345"/>
      <c r="K21" s="599"/>
      <c r="AF21" s="1687">
        <v>46</v>
      </c>
    </row>
    <row customHeight="1" ht="60">
      <c r="D22" s="1694"/>
      <c r="E22" s="1720" t="s">
        <v>734</v>
      </c>
      <c r="F22" s="1723" t="s">
        <v>791</v>
      </c>
      <c r="G22" s="1710" t="s">
        <v>558</v>
      </c>
      <c r="H22" s="613"/>
      <c r="I22" s="613"/>
      <c r="J22" s="345"/>
      <c r="K22" s="599"/>
      <c r="AF22" s="1687">
        <v>57</v>
      </c>
    </row>
    <row customHeight="1" ht="35.699999999999996">
      <c r="D23" s="1694"/>
      <c r="E23" s="1720" t="s">
        <v>741</v>
      </c>
      <c r="F23" s="1723" t="s">
        <v>792</v>
      </c>
      <c r="G23" s="1710" t="s">
        <v>558</v>
      </c>
      <c r="H23" s="613"/>
      <c r="I23" s="613"/>
      <c r="J23" s="345"/>
      <c r="K23" s="599"/>
      <c r="AF23" s="1687">
        <v>34</v>
      </c>
    </row>
    <row customHeight="1" ht="35.699999999999996">
      <c r="D24" s="1694"/>
      <c r="E24" s="1720" t="s">
        <v>743</v>
      </c>
      <c r="F24" s="1723" t="s">
        <v>793</v>
      </c>
      <c r="G24" s="1710" t="s">
        <v>558</v>
      </c>
      <c r="H24" s="613"/>
      <c r="I24" s="613"/>
      <c r="J24" s="345"/>
      <c r="K24" s="599"/>
      <c r="AF24" s="1687">
        <v>34</v>
      </c>
    </row>
    <row customHeight="1" ht="24">
      <c r="D25" s="1694"/>
      <c r="E25" s="1720" t="s">
        <v>745</v>
      </c>
      <c r="F25" s="1723" t="s">
        <v>794</v>
      </c>
      <c r="G25" s="1710" t="s">
        <v>558</v>
      </c>
      <c r="H25" s="613"/>
      <c r="I25" s="613"/>
      <c r="J25" s="345"/>
      <c r="K25" s="599"/>
      <c r="AF25" s="1687">
        <v>23</v>
      </c>
    </row>
    <row customHeight="1" ht="76.5">
      <c r="D26" s="1694"/>
      <c r="E26" s="1720" t="s">
        <v>747</v>
      </c>
      <c r="F26" s="1723" t="s">
        <v>795</v>
      </c>
      <c r="G26" s="1710" t="s">
        <v>558</v>
      </c>
      <c r="H26" s="613"/>
      <c r="I26" s="613"/>
      <c r="J26" s="345"/>
      <c r="K26" s="599"/>
      <c r="AF26" s="1687">
        <v>73</v>
      </c>
    </row>
    <row s="2849" customFormat="1" customHeight="1" ht="35.699999999999996">
      <c r="A27" s="1043"/>
      <c r="C27" s="1692"/>
      <c r="D27" s="1694"/>
      <c r="E27" s="1685" t="s">
        <v>751</v>
      </c>
      <c r="F27" s="1684" t="s">
        <v>796</v>
      </c>
      <c r="G27" s="1711" t="s">
        <v>558</v>
      </c>
      <c r="H27" s="635">
        <f>SUM(H28:H29)</f>
        <v>0</v>
      </c>
      <c r="I27" s="635">
        <f>SUM(I28:I29)</f>
        <v>0</v>
      </c>
      <c r="J27" s="345" t="s">
        <v>749</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583</v>
      </c>
      <c r="G29" s="628"/>
      <c r="H29" s="629"/>
      <c r="I29" s="629"/>
      <c r="J29" s="357" t="s">
        <v>750</v>
      </c>
      <c r="K29" s="599"/>
      <c r="L29" s="1692"/>
      <c r="M29" s="1692"/>
      <c r="R29" s="1692"/>
      <c r="U29" s="600"/>
      <c r="AA29" s="1688"/>
      <c r="AB29" s="1688"/>
      <c r="AC29" s="1688"/>
      <c r="AD29" s="1688"/>
      <c r="AE29" s="1688"/>
      <c r="AF29" s="1216">
        <v>19</v>
      </c>
    </row>
    <row s="2849" customFormat="1" customHeight="1" ht="24">
      <c r="A30" s="1043"/>
      <c r="C30" s="1692"/>
      <c r="D30" s="1694"/>
      <c r="E30" s="1720" t="s">
        <v>91</v>
      </c>
      <c r="F30" s="1717" t="s">
        <v>797</v>
      </c>
      <c r="G30" s="1710" t="s">
        <v>558</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92</v>
      </c>
      <c r="F31" s="1717" t="s">
        <v>798</v>
      </c>
      <c r="G31" s="1710" t="s">
        <v>558</v>
      </c>
      <c r="H31" s="613"/>
      <c r="I31" s="613"/>
      <c r="J31" s="345" t="s">
        <v>799</v>
      </c>
      <c r="K31" s="599"/>
      <c r="L31" s="1692"/>
      <c r="M31" s="1692"/>
      <c r="R31" s="1692"/>
      <c r="U31" s="600"/>
      <c r="AA31" s="1688"/>
      <c r="AB31" s="1688"/>
      <c r="AC31" s="1688"/>
      <c r="AD31" s="1688"/>
      <c r="AE31" s="1688"/>
      <c r="AF31" s="1216">
        <v>34</v>
      </c>
    </row>
    <row s="2849" customFormat="1" customHeight="1" ht="24">
      <c r="A32" s="1043"/>
      <c r="C32" s="1692"/>
      <c r="D32" s="1694"/>
      <c r="E32" s="1720" t="s">
        <v>759</v>
      </c>
      <c r="F32" s="746" t="s">
        <v>763</v>
      </c>
      <c r="G32" s="1710" t="s">
        <v>558</v>
      </c>
      <c r="H32" s="613"/>
      <c r="I32" s="613"/>
      <c r="J32" s="345" t="s">
        <v>800</v>
      </c>
      <c r="K32" s="599"/>
      <c r="L32" s="1692"/>
      <c r="M32" s="1692"/>
      <c r="R32" s="1692"/>
      <c r="U32" s="600"/>
      <c r="AA32" s="1688"/>
      <c r="AB32" s="1688"/>
      <c r="AC32" s="1688"/>
      <c r="AD32" s="1688"/>
      <c r="AE32" s="1688"/>
      <c r="AF32" s="1216">
        <v>23</v>
      </c>
    </row>
    <row s="2849" customFormat="1" customHeight="1" ht="24">
      <c r="A33" s="1043"/>
      <c r="C33" s="1692"/>
      <c r="D33" s="1694"/>
      <c r="E33" s="1720" t="s">
        <v>801</v>
      </c>
      <c r="F33" s="746" t="s">
        <v>802</v>
      </c>
      <c r="G33" s="1710" t="s">
        <v>558</v>
      </c>
      <c r="H33" s="613"/>
      <c r="I33" s="613"/>
      <c r="J33" s="345" t="s">
        <v>803</v>
      </c>
      <c r="K33" s="599"/>
      <c r="L33" s="1692"/>
      <c r="M33" s="1692"/>
      <c r="R33" s="1692"/>
      <c r="U33" s="600"/>
      <c r="AA33" s="1688"/>
      <c r="AB33" s="1688"/>
      <c r="AC33" s="1688"/>
      <c r="AD33" s="1688"/>
      <c r="AE33" s="1688"/>
      <c r="AF33" s="1216">
        <v>23</v>
      </c>
    </row>
    <row s="2849" customFormat="1" customHeight="1" ht="24">
      <c r="A34" s="1043"/>
      <c r="C34" s="1692"/>
      <c r="D34" s="1694"/>
      <c r="E34" s="1720" t="s">
        <v>804</v>
      </c>
      <c r="F34" s="746" t="s">
        <v>769</v>
      </c>
      <c r="G34" s="1710" t="s">
        <v>558</v>
      </c>
      <c r="H34" s="613"/>
      <c r="I34" s="613"/>
      <c r="J34" s="345" t="s">
        <v>805</v>
      </c>
      <c r="K34" s="599"/>
      <c r="L34" s="1692"/>
      <c r="M34" s="1692"/>
      <c r="R34" s="1692"/>
      <c r="U34" s="600"/>
      <c r="AA34" s="1688"/>
      <c r="AB34" s="1688"/>
      <c r="AC34" s="1688"/>
      <c r="AD34" s="1688"/>
      <c r="AE34" s="1688"/>
      <c r="AF34" s="1216">
        <v>23</v>
      </c>
    </row>
    <row s="2849" customFormat="1" customHeight="1" ht="35.699999999999996">
      <c r="A35" s="1043"/>
      <c r="C35" s="1692" t="s">
        <v>594</v>
      </c>
      <c r="D35" s="1694"/>
      <c r="E35" s="1720" t="s">
        <v>100</v>
      </c>
      <c r="F35" s="1717" t="s">
        <v>635</v>
      </c>
      <c r="G35" s="1713" t="s">
        <v>309</v>
      </c>
      <c r="H35" s="457"/>
      <c r="I35" s="457"/>
      <c r="J35" s="345" t="s">
        <v>806</v>
      </c>
      <c r="K35" s="599"/>
      <c r="L35" s="1692"/>
      <c r="M35" s="1692"/>
      <c r="R35" s="1692"/>
      <c r="U35" s="600"/>
      <c r="AA35" s="1688"/>
      <c r="AB35" s="1688"/>
      <c r="AC35" s="1688"/>
      <c r="AD35" s="1688"/>
      <c r="AE35" s="1688"/>
      <c r="AF35" s="1216">
        <v>34</v>
      </c>
    </row>
    <row s="2849" customFormat="1" customHeight="1" ht="35.699999999999996">
      <c r="A36" s="1043"/>
      <c r="C36" s="1692"/>
      <c r="D36" s="1694"/>
      <c r="E36" s="1720" t="s">
        <v>93</v>
      </c>
      <c r="F36" s="1717" t="s">
        <v>807</v>
      </c>
      <c r="G36" s="1710" t="s">
        <v>774</v>
      </c>
      <c r="H36" s="601"/>
      <c r="I36" s="601"/>
      <c r="J36" s="345" t="s">
        <v>775</v>
      </c>
      <c r="K36" s="599"/>
      <c r="L36" s="1692"/>
      <c r="M36" s="1692"/>
      <c r="R36" s="1692"/>
      <c r="U36" s="600"/>
      <c r="AA36" s="1688"/>
      <c r="AB36" s="1688"/>
      <c r="AC36" s="1688"/>
      <c r="AD36" s="1688"/>
      <c r="AE36" s="1688"/>
      <c r="AF36" s="1216">
        <v>34</v>
      </c>
    </row>
    <row s="2849" customFormat="1" customHeight="1" ht="24">
      <c r="A37" s="1043"/>
      <c r="C37" s="1692"/>
      <c r="D37" s="1694"/>
      <c r="E37" s="1720" t="s">
        <v>94</v>
      </c>
      <c r="F37" s="1717" t="s">
        <v>808</v>
      </c>
      <c r="G37" s="1710" t="s">
        <v>777</v>
      </c>
      <c r="H37" s="601"/>
      <c r="I37" s="601"/>
      <c r="J37" s="345" t="s">
        <v>778</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809</v>
      </c>
      <c r="F39" s="2341" t="s">
        <v>810</v>
      </c>
      <c r="G39" s="2341"/>
      <c r="H39" s="425"/>
      <c r="I39" s="425"/>
      <c r="J39" s="425"/>
      <c r="AF39" s="1687">
        <v>26</v>
      </c>
    </row>
    <row s="3405" customFormat="1" customHeight="1" ht="39.75">
      <c r="A40" s="1043"/>
      <c r="B40" s="1692"/>
      <c r="C40" s="1692"/>
      <c r="D40" s="407"/>
      <c r="F40" s="2341" t="s">
        <v>811</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83</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B3FE6-C325-7724-CA05-7C75423C807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5006"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Муниципальное унитарное предприятие "Невельские коммунальные сети"</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570</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571</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303</v>
      </c>
      <c r="E10" s="2158"/>
      <c r="F10" s="2158"/>
      <c r="G10" s="2158"/>
      <c r="H10" s="2158"/>
      <c r="I10" s="2158"/>
      <c r="J10" s="2159"/>
      <c r="K10" s="2255"/>
      <c r="L10" s="565"/>
      <c r="X10" s="814">
        <v>11</v>
      </c>
    </row>
    <row s="2774" customFormat="1" customHeight="1" ht="24">
      <c r="A11" s="2441"/>
      <c r="B11" s="2441"/>
      <c r="C11" s="713"/>
      <c r="D11" s="759" t="s">
        <v>89</v>
      </c>
      <c r="E11" s="761" t="s">
        <v>812</v>
      </c>
      <c r="F11" s="761" t="s">
        <v>572</v>
      </c>
      <c r="G11" s="521" t="s">
        <v>306</v>
      </c>
      <c r="H11" s="521" t="s">
        <v>393</v>
      </c>
      <c r="I11" s="863" t="s">
        <v>306</v>
      </c>
      <c r="J11" s="864" t="s">
        <v>393</v>
      </c>
      <c r="K11" s="2288"/>
      <c r="L11" s="714"/>
      <c r="X11" s="565">
        <v>23</v>
      </c>
    </row>
    <row s="2850" customFormat="1" customHeight="1" ht="10.5">
      <c r="A12" s="1008"/>
      <c r="D12" s="1081" t="s">
        <v>110</v>
      </c>
      <c r="E12" s="1081" t="s">
        <v>111</v>
      </c>
      <c r="F12" s="1081" t="s">
        <v>91</v>
      </c>
      <c r="G12" s="1082" t="str">
        <f>G1&amp;".1"</f>
        <v>4.1</v>
      </c>
      <c r="H12" s="1082" t="str">
        <f>G1&amp;".2"</f>
        <v>4.2</v>
      </c>
      <c r="I12" s="1082" t="str">
        <f>I1&amp;".1"</f>
        <v>4.1</v>
      </c>
      <c r="J12" s="1082" t="str">
        <f>I1&amp;".2"</f>
        <v>4.2</v>
      </c>
      <c r="K12" s="1082"/>
      <c r="X12" s="567">
        <v>10</v>
      </c>
    </row>
    <row customHeight="1" ht="22.5" hidden="1">
      <c r="A13" s="2448" t="s">
        <v>813</v>
      </c>
      <c r="D13" s="1009" t="s">
        <v>110</v>
      </c>
      <c r="E13" s="335" t="s">
        <v>814</v>
      </c>
      <c r="F13" s="716" t="s">
        <v>815</v>
      </c>
      <c r="G13" s="613"/>
      <c r="H13" s="717"/>
      <c r="I13" s="613"/>
      <c r="J13" s="717"/>
      <c r="K13" s="345" t="s">
        <v>816</v>
      </c>
      <c r="L13" s="776"/>
      <c r="X13" s="561">
        <v>0</v>
      </c>
    </row>
    <row customHeight="1" ht="22.5" hidden="1">
      <c r="A14" s="2448"/>
      <c r="D14" s="595" t="s">
        <v>111</v>
      </c>
      <c r="E14" s="335" t="s">
        <v>817</v>
      </c>
      <c r="F14" s="716" t="s">
        <v>818</v>
      </c>
      <c r="G14" s="613"/>
      <c r="H14" s="718"/>
      <c r="I14" s="613"/>
      <c r="J14" s="718"/>
      <c r="K14" s="345" t="s">
        <v>819</v>
      </c>
      <c r="L14" s="776"/>
      <c r="X14" s="561">
        <v>0</v>
      </c>
    </row>
    <row s="2774" customFormat="1" customHeight="1" ht="78.75" hidden="1">
      <c r="A15" s="2448"/>
      <c r="B15" s="567"/>
      <c r="D15" s="1009" t="s">
        <v>91</v>
      </c>
      <c r="E15" s="763" t="s">
        <v>820</v>
      </c>
      <c r="F15" s="1006" t="s">
        <v>309</v>
      </c>
      <c r="G15" s="1006" t="s">
        <v>309</v>
      </c>
      <c r="H15" s="162"/>
      <c r="I15" s="1006" t="s">
        <v>309</v>
      </c>
      <c r="J15" s="162"/>
      <c r="K15" s="345" t="s">
        <v>821</v>
      </c>
      <c r="L15" s="776"/>
      <c r="X15" s="814">
        <v>0</v>
      </c>
    </row>
    <row s="2774" customFormat="1" customHeight="1" ht="22.5" hidden="1">
      <c r="A16" s="2448"/>
      <c r="B16" s="567"/>
      <c r="D16" s="1009" t="s">
        <v>327</v>
      </c>
      <c r="E16" s="1010" t="s">
        <v>822</v>
      </c>
      <c r="F16" s="1006" t="s">
        <v>823</v>
      </c>
      <c r="G16" s="873"/>
      <c r="H16" s="162"/>
      <c r="I16" s="873"/>
      <c r="J16" s="162"/>
      <c r="K16" s="345"/>
      <c r="L16" s="776"/>
      <c r="X16" s="814">
        <v>0</v>
      </c>
    </row>
    <row s="2774" customFormat="1" customHeight="1" ht="22.5" hidden="1">
      <c r="A17" s="2448"/>
      <c r="B17" s="567"/>
      <c r="D17" s="1009" t="s">
        <v>335</v>
      </c>
      <c r="E17" s="1010" t="s">
        <v>824</v>
      </c>
      <c r="F17" s="1006" t="s">
        <v>825</v>
      </c>
      <c r="G17" s="873"/>
      <c r="H17" s="162"/>
      <c r="I17" s="873"/>
      <c r="J17" s="162"/>
      <c r="K17" s="345"/>
      <c r="L17" s="776"/>
      <c r="X17" s="814">
        <v>0</v>
      </c>
    </row>
    <row s="2774" customFormat="1" customHeight="1" ht="33.75" hidden="1">
      <c r="A18" s="2448"/>
      <c r="B18" s="567"/>
      <c r="D18" s="1009" t="s">
        <v>337</v>
      </c>
      <c r="E18" s="1010" t="s">
        <v>826</v>
      </c>
      <c r="F18" s="1006" t="s">
        <v>577</v>
      </c>
      <c r="G18" s="736"/>
      <c r="H18" s="162"/>
      <c r="I18" s="736"/>
      <c r="J18" s="162"/>
      <c r="K18" s="345"/>
      <c r="L18" s="776"/>
      <c r="X18" s="814">
        <v>0</v>
      </c>
    </row>
    <row customHeight="1" ht="101.25" hidden="1">
      <c r="A19" s="2448"/>
      <c r="D19" s="1009" t="s">
        <v>92</v>
      </c>
      <c r="E19" s="335" t="s">
        <v>827</v>
      </c>
      <c r="F19" s="716" t="s">
        <v>552</v>
      </c>
      <c r="G19" s="719"/>
      <c r="H19" s="718"/>
      <c r="I19" s="1011"/>
      <c r="J19" s="718"/>
      <c r="K19" s="345" t="s">
        <v>828</v>
      </c>
      <c r="L19" s="776"/>
      <c r="X19" s="561">
        <v>0</v>
      </c>
    </row>
    <row s="2774" customFormat="1" customHeight="1" ht="18.75" hidden="1">
      <c r="A20" s="2448"/>
      <c r="C20" s="1012"/>
      <c r="D20" s="1009" t="s">
        <v>759</v>
      </c>
      <c r="E20" s="1010" t="s">
        <v>829</v>
      </c>
      <c r="F20" s="1006" t="s">
        <v>309</v>
      </c>
      <c r="G20" s="1006" t="s">
        <v>309</v>
      </c>
      <c r="H20" s="1005" t="s">
        <v>309</v>
      </c>
      <c r="I20" s="1006" t="s">
        <v>309</v>
      </c>
      <c r="J20" s="1005" t="s">
        <v>309</v>
      </c>
      <c r="K20" s="1004"/>
      <c r="L20" s="776"/>
      <c r="W20" s="731"/>
      <c r="X20" s="814">
        <v>0</v>
      </c>
    </row>
    <row s="2774" customFormat="1" customHeight="1" ht="33.75" hidden="1">
      <c r="A21" s="2448"/>
      <c r="C21" s="1012"/>
      <c r="D21" s="1009" t="s">
        <v>762</v>
      </c>
      <c r="E21" s="632" t="s">
        <v>830</v>
      </c>
      <c r="F21" s="1006" t="s">
        <v>831</v>
      </c>
      <c r="G21" s="736"/>
      <c r="H21" s="162"/>
      <c r="I21" s="736"/>
      <c r="J21" s="162"/>
      <c r="K21" s="1004"/>
      <c r="L21" s="776"/>
      <c r="W21" s="731"/>
      <c r="X21" s="814">
        <v>0</v>
      </c>
    </row>
    <row s="2774" customFormat="1" customHeight="1" ht="33.75" hidden="1">
      <c r="A22" s="2448"/>
      <c r="C22" s="1012"/>
      <c r="D22" s="1009" t="s">
        <v>765</v>
      </c>
      <c r="E22" s="632" t="s">
        <v>832</v>
      </c>
      <c r="F22" s="1006" t="s">
        <v>833</v>
      </c>
      <c r="G22" s="736"/>
      <c r="H22" s="162"/>
      <c r="I22" s="736"/>
      <c r="J22" s="162"/>
      <c r="K22" s="1004"/>
      <c r="L22" s="776"/>
      <c r="W22" s="731"/>
      <c r="X22" s="814">
        <v>0</v>
      </c>
    </row>
    <row s="2774" customFormat="1" customHeight="1" ht="22.5" hidden="1">
      <c r="A23" s="2448"/>
      <c r="C23" s="1012"/>
      <c r="D23" s="1009" t="s">
        <v>801</v>
      </c>
      <c r="E23" s="1010" t="s">
        <v>834</v>
      </c>
      <c r="F23" s="1006" t="s">
        <v>309</v>
      </c>
      <c r="G23" s="1006" t="s">
        <v>309</v>
      </c>
      <c r="H23" s="1005" t="s">
        <v>309</v>
      </c>
      <c r="I23" s="1006" t="s">
        <v>309</v>
      </c>
      <c r="J23" s="1005" t="s">
        <v>309</v>
      </c>
      <c r="K23" s="1004"/>
      <c r="L23" s="776"/>
      <c r="W23" s="731"/>
      <c r="X23" s="814">
        <v>0</v>
      </c>
    </row>
    <row s="2774" customFormat="1" customHeight="1" ht="22.5" hidden="1">
      <c r="A24" s="2448"/>
      <c r="C24" s="1012"/>
      <c r="D24" s="1009" t="s">
        <v>835</v>
      </c>
      <c r="E24" s="632" t="s">
        <v>836</v>
      </c>
      <c r="F24" s="1006" t="s">
        <v>837</v>
      </c>
      <c r="G24" s="736"/>
      <c r="H24" s="742"/>
      <c r="I24" s="736"/>
      <c r="J24" s="742"/>
      <c r="K24" s="1004"/>
      <c r="L24" s="776"/>
      <c r="W24" s="731"/>
      <c r="X24" s="814">
        <v>0</v>
      </c>
    </row>
    <row s="2774" customFormat="1" customHeight="1" ht="22.5" hidden="1">
      <c r="A25" s="2448"/>
      <c r="C25" s="1012"/>
      <c r="D25" s="1009" t="s">
        <v>838</v>
      </c>
      <c r="E25" s="632" t="s">
        <v>839</v>
      </c>
      <c r="F25" s="1006" t="s">
        <v>309</v>
      </c>
      <c r="G25" s="1006" t="s">
        <v>309</v>
      </c>
      <c r="H25" s="1005" t="s">
        <v>309</v>
      </c>
      <c r="I25" s="1006" t="s">
        <v>309</v>
      </c>
      <c r="J25" s="1005" t="s">
        <v>309</v>
      </c>
      <c r="K25" s="1004"/>
      <c r="L25" s="776"/>
      <c r="W25" s="731"/>
      <c r="X25" s="814">
        <v>0</v>
      </c>
    </row>
    <row s="2774" customFormat="1" customHeight="1" ht="18.75" hidden="1">
      <c r="A26" s="2448"/>
      <c r="C26" s="1012"/>
      <c r="D26" s="1009" t="s">
        <v>840</v>
      </c>
      <c r="E26" s="609" t="s">
        <v>841</v>
      </c>
      <c r="F26" s="1006" t="s">
        <v>842</v>
      </c>
      <c r="G26" s="736"/>
      <c r="H26" s="742"/>
      <c r="I26" s="736"/>
      <c r="J26" s="742"/>
      <c r="K26" s="1004"/>
      <c r="L26" s="776"/>
      <c r="W26" s="731"/>
      <c r="X26" s="814">
        <v>0</v>
      </c>
    </row>
    <row s="2774" customFormat="1" customHeight="1" ht="18.75" hidden="1">
      <c r="A27" s="2448"/>
      <c r="C27" s="1012"/>
      <c r="D27" s="1009" t="s">
        <v>843</v>
      </c>
      <c r="E27" s="609" t="s">
        <v>844</v>
      </c>
      <c r="F27" s="1006" t="s">
        <v>845</v>
      </c>
      <c r="G27" s="736"/>
      <c r="H27" s="742"/>
      <c r="I27" s="736"/>
      <c r="J27" s="742"/>
      <c r="K27" s="1004"/>
      <c r="L27" s="776"/>
      <c r="W27" s="731"/>
      <c r="X27" s="814">
        <v>0</v>
      </c>
    </row>
    <row s="2774" customFormat="1" customHeight="1" ht="18.75" hidden="1">
      <c r="A28" s="2448"/>
      <c r="C28" s="1012"/>
      <c r="D28" s="1009" t="s">
        <v>846</v>
      </c>
      <c r="E28" s="632" t="s">
        <v>847</v>
      </c>
      <c r="F28" s="1006" t="s">
        <v>309</v>
      </c>
      <c r="G28" s="1006" t="s">
        <v>309</v>
      </c>
      <c r="H28" s="1005" t="s">
        <v>309</v>
      </c>
      <c r="I28" s="1006" t="s">
        <v>309</v>
      </c>
      <c r="J28" s="1005" t="s">
        <v>309</v>
      </c>
      <c r="K28" s="1004"/>
      <c r="L28" s="776"/>
      <c r="W28" s="731"/>
      <c r="X28" s="814">
        <v>0</v>
      </c>
    </row>
    <row s="2774" customFormat="1" customHeight="1" ht="18.75" hidden="1">
      <c r="A29" s="2448"/>
      <c r="C29" s="1012"/>
      <c r="D29" s="1009" t="s">
        <v>848</v>
      </c>
      <c r="E29" s="609" t="s">
        <v>841</v>
      </c>
      <c r="F29" s="1006" t="s">
        <v>849</v>
      </c>
      <c r="G29" s="736"/>
      <c r="H29" s="742"/>
      <c r="I29" s="736"/>
      <c r="J29" s="742"/>
      <c r="K29" s="1004"/>
      <c r="L29" s="776"/>
      <c r="W29" s="731"/>
      <c r="X29" s="814">
        <v>0</v>
      </c>
    </row>
    <row s="2774" customFormat="1" customHeight="1" ht="18.75" hidden="1">
      <c r="A30" s="2448"/>
      <c r="C30" s="1012"/>
      <c r="D30" s="1009" t="s">
        <v>850</v>
      </c>
      <c r="E30" s="609" t="s">
        <v>851</v>
      </c>
      <c r="F30" s="1006" t="s">
        <v>852</v>
      </c>
      <c r="G30" s="736"/>
      <c r="H30" s="742"/>
      <c r="I30" s="736"/>
      <c r="J30" s="742"/>
      <c r="K30" s="1004"/>
      <c r="L30" s="776"/>
      <c r="W30" s="731"/>
      <c r="X30" s="814">
        <v>0</v>
      </c>
    </row>
    <row customHeight="1" ht="126.75" hidden="1">
      <c r="A31" s="2448"/>
      <c r="D31" s="1009" t="s">
        <v>100</v>
      </c>
      <c r="E31" s="335" t="s">
        <v>853</v>
      </c>
      <c r="F31" s="716" t="s">
        <v>564</v>
      </c>
      <c r="G31" s="613"/>
      <c r="H31" s="718"/>
      <c r="I31" s="613"/>
      <c r="J31" s="718"/>
      <c r="K31" s="345" t="s">
        <v>854</v>
      </c>
      <c r="L31" s="776"/>
      <c r="X31" s="561">
        <v>0</v>
      </c>
    </row>
    <row customHeight="1" ht="56.25" hidden="1">
      <c r="A32" s="2448"/>
      <c r="D32" s="1009" t="s">
        <v>93</v>
      </c>
      <c r="E32" s="335" t="s">
        <v>855</v>
      </c>
      <c r="F32" s="595" t="s">
        <v>825</v>
      </c>
      <c r="G32" s="613"/>
      <c r="H32" s="718"/>
      <c r="I32" s="613"/>
      <c r="J32" s="718"/>
      <c r="K32" s="345" t="s">
        <v>856</v>
      </c>
      <c r="L32" s="776"/>
      <c r="X32" s="561">
        <v>0</v>
      </c>
    </row>
    <row customHeight="1" ht="11.25" hidden="1">
      <c r="A33" s="2448"/>
      <c r="E33" s="720"/>
      <c r="F33" s="237"/>
      <c r="G33" s="237"/>
      <c r="H33" s="237"/>
      <c r="I33" s="237"/>
      <c r="J33" s="237"/>
      <c r="K33" s="237"/>
      <c r="X33" s="561">
        <v>0</v>
      </c>
    </row>
    <row customHeight="1" ht="12.75" hidden="1">
      <c r="A34" s="2448"/>
      <c r="D34" s="121">
        <v>1</v>
      </c>
      <c r="E34" s="391" t="s">
        <v>857</v>
      </c>
      <c r="X34" s="561">
        <v>0</v>
      </c>
    </row>
    <row customHeight="1" ht="11.25" hidden="1">
      <c r="A35" s="2448"/>
      <c r="D35" s="425"/>
      <c r="E35" s="391" t="s">
        <v>858</v>
      </c>
      <c r="X35" s="561">
        <v>0</v>
      </c>
    </row>
    <row s="2774" customFormat="1" customHeight="1" ht="11.549999999999999">
      <c r="A36" s="1089"/>
      <c r="B36" s="574"/>
      <c r="D36" s="1090"/>
      <c r="E36" s="1091"/>
      <c r="X36" s="565">
        <v>11</v>
      </c>
    </row>
    <row s="2774" customFormat="1" customHeight="1" ht="22.5" hidden="1">
      <c r="A37" s="2448" t="s">
        <v>859</v>
      </c>
      <c r="B37" s="567"/>
      <c r="D37" s="1009">
        <v>1</v>
      </c>
      <c r="E37" s="763" t="s">
        <v>860</v>
      </c>
      <c r="F37" s="716" t="s">
        <v>815</v>
      </c>
      <c r="G37" s="613"/>
      <c r="H37" s="575"/>
      <c r="I37" s="613"/>
      <c r="J37" s="575"/>
      <c r="K37" s="345" t="s">
        <v>861</v>
      </c>
      <c r="X37" s="814">
        <v>0</v>
      </c>
    </row>
    <row s="2774" customFormat="1" customHeight="1" ht="22.5" hidden="1">
      <c r="A38" s="2448"/>
      <c r="B38" s="567"/>
      <c r="D38" s="725" t="s">
        <v>111</v>
      </c>
      <c r="E38" s="1088" t="s">
        <v>862</v>
      </c>
      <c r="F38" s="1092" t="s">
        <v>552</v>
      </c>
      <c r="G38" s="1092" t="s">
        <v>552</v>
      </c>
      <c r="H38" s="1086"/>
      <c r="I38" s="1092" t="s">
        <v>552</v>
      </c>
      <c r="J38" s="1086"/>
      <c r="K38" s="1087"/>
      <c r="X38" s="814">
        <v>0</v>
      </c>
    </row>
    <row s="2774" customFormat="1" customHeight="1" ht="33.75" hidden="1">
      <c r="A39" s="2448"/>
      <c r="B39" s="567"/>
      <c r="D39" s="721" t="s">
        <v>717</v>
      </c>
      <c r="E39" s="779" t="s">
        <v>863</v>
      </c>
      <c r="F39" s="716" t="s">
        <v>864</v>
      </c>
      <c r="G39" s="724"/>
      <c r="H39" s="1079"/>
      <c r="I39" s="724"/>
      <c r="J39" s="1079"/>
      <c r="K39" s="345" t="s">
        <v>865</v>
      </c>
      <c r="X39" s="814">
        <v>0</v>
      </c>
    </row>
    <row s="2774" customFormat="1" customHeight="1" ht="33.75" hidden="1">
      <c r="A40" s="2448"/>
      <c r="B40" s="567"/>
      <c r="D40" s="721" t="s">
        <v>720</v>
      </c>
      <c r="E40" s="779" t="s">
        <v>866</v>
      </c>
      <c r="F40" s="1083" t="s">
        <v>867</v>
      </c>
      <c r="G40" s="797"/>
      <c r="H40" s="1079"/>
      <c r="I40" s="797"/>
      <c r="J40" s="1079"/>
      <c r="K40" s="345" t="s">
        <v>868</v>
      </c>
      <c r="X40" s="814">
        <v>0</v>
      </c>
    </row>
    <row s="2774" customFormat="1" customHeight="1" ht="22.5" hidden="1">
      <c r="A41" s="2448"/>
      <c r="B41" s="567"/>
      <c r="D41" s="721" t="s">
        <v>91</v>
      </c>
      <c r="E41" s="778" t="s">
        <v>869</v>
      </c>
      <c r="F41" s="716" t="s">
        <v>552</v>
      </c>
      <c r="G41" s="716" t="s">
        <v>552</v>
      </c>
      <c r="H41" s="1080"/>
      <c r="I41" s="716" t="s">
        <v>552</v>
      </c>
      <c r="J41" s="1080"/>
      <c r="K41" s="358"/>
      <c r="X41" s="814">
        <v>0</v>
      </c>
    </row>
    <row s="2774" customFormat="1" customHeight="1" ht="45" hidden="1">
      <c r="A42" s="2448"/>
      <c r="B42" s="567"/>
      <c r="D42" s="721" t="s">
        <v>327</v>
      </c>
      <c r="E42" s="779" t="s">
        <v>870</v>
      </c>
      <c r="F42" s="716" t="s">
        <v>564</v>
      </c>
      <c r="G42" s="613"/>
      <c r="H42" s="1080"/>
      <c r="I42" s="613"/>
      <c r="J42" s="1080"/>
      <c r="K42" s="358" t="s">
        <v>871</v>
      </c>
      <c r="X42" s="814">
        <v>0</v>
      </c>
    </row>
    <row s="2774" customFormat="1" customHeight="1" ht="45" hidden="1">
      <c r="A43" s="2448"/>
      <c r="B43" s="567"/>
      <c r="D43" s="721" t="s">
        <v>335</v>
      </c>
      <c r="E43" s="723" t="s">
        <v>872</v>
      </c>
      <c r="F43" s="1084" t="s">
        <v>564</v>
      </c>
      <c r="G43" s="798"/>
      <c r="H43" s="1079"/>
      <c r="I43" s="798"/>
      <c r="J43" s="1079"/>
      <c r="K43" s="358" t="s">
        <v>873</v>
      </c>
      <c r="X43" s="814">
        <v>0</v>
      </c>
    </row>
    <row s="2774" customFormat="1" customHeight="1" ht="11.25" hidden="1">
      <c r="A44" s="2448"/>
      <c r="B44" s="567"/>
      <c r="D44" s="721" t="s">
        <v>92</v>
      </c>
      <c r="E44" s="722" t="s">
        <v>874</v>
      </c>
      <c r="F44" s="716" t="s">
        <v>864</v>
      </c>
      <c r="G44" s="724"/>
      <c r="H44" s="1079"/>
      <c r="I44" s="724"/>
      <c r="J44" s="1079"/>
      <c r="K44" s="345"/>
      <c r="X44" s="814">
        <v>0</v>
      </c>
    </row>
    <row s="2774" customFormat="1" customHeight="1" ht="11.25" hidden="1">
      <c r="A45" s="2448"/>
      <c r="B45" s="567"/>
      <c r="D45" s="721" t="s">
        <v>759</v>
      </c>
      <c r="E45" s="723" t="s">
        <v>875</v>
      </c>
      <c r="F45" s="716" t="s">
        <v>864</v>
      </c>
      <c r="G45" s="724"/>
      <c r="H45" s="1079"/>
      <c r="I45" s="724"/>
      <c r="J45" s="1079"/>
      <c r="K45" s="345"/>
      <c r="X45" s="814">
        <v>0</v>
      </c>
    </row>
    <row s="2774" customFormat="1" customHeight="1" ht="11.25" hidden="1">
      <c r="A46" s="2448"/>
      <c r="B46" s="567"/>
      <c r="D46" s="721" t="s">
        <v>801</v>
      </c>
      <c r="E46" s="723" t="s">
        <v>876</v>
      </c>
      <c r="F46" s="716" t="s">
        <v>864</v>
      </c>
      <c r="G46" s="724"/>
      <c r="H46" s="1079"/>
      <c r="I46" s="724"/>
      <c r="J46" s="1079"/>
      <c r="K46" s="345"/>
      <c r="X46" s="814">
        <v>0</v>
      </c>
    </row>
    <row s="2774" customFormat="1" customHeight="1" ht="11.25" hidden="1">
      <c r="A47" s="2448"/>
      <c r="B47" s="567"/>
      <c r="D47" s="721" t="s">
        <v>804</v>
      </c>
      <c r="E47" s="723" t="s">
        <v>877</v>
      </c>
      <c r="F47" s="716" t="s">
        <v>864</v>
      </c>
      <c r="G47" s="724"/>
      <c r="H47" s="1079"/>
      <c r="I47" s="724"/>
      <c r="J47" s="1079"/>
      <c r="K47" s="345"/>
      <c r="X47" s="814">
        <v>0</v>
      </c>
    </row>
    <row s="2774" customFormat="1" customHeight="1" ht="11.25" hidden="1">
      <c r="A48" s="2448"/>
      <c r="B48" s="567"/>
      <c r="D48" s="721" t="s">
        <v>878</v>
      </c>
      <c r="E48" s="727" t="s">
        <v>879</v>
      </c>
      <c r="F48" s="716" t="s">
        <v>864</v>
      </c>
      <c r="G48" s="724"/>
      <c r="H48" s="1079"/>
      <c r="I48" s="724"/>
      <c r="J48" s="1079"/>
      <c r="K48" s="345"/>
      <c r="X48" s="814">
        <v>0</v>
      </c>
    </row>
    <row s="2774" customFormat="1" customHeight="1" ht="11.25" hidden="1">
      <c r="A49" s="2448"/>
      <c r="B49" s="567"/>
      <c r="D49" s="721" t="s">
        <v>880</v>
      </c>
      <c r="E49" s="727" t="s">
        <v>881</v>
      </c>
      <c r="F49" s="716" t="s">
        <v>864</v>
      </c>
      <c r="G49" s="724"/>
      <c r="H49" s="1079"/>
      <c r="I49" s="724"/>
      <c r="J49" s="1079"/>
      <c r="K49" s="345"/>
      <c r="X49" s="814">
        <v>0</v>
      </c>
    </row>
    <row s="2774" customFormat="1" customHeight="1" ht="11.25" hidden="1">
      <c r="A50" s="2448"/>
      <c r="B50" s="567"/>
      <c r="D50" s="721" t="s">
        <v>882</v>
      </c>
      <c r="E50" s="723" t="s">
        <v>883</v>
      </c>
      <c r="F50" s="716" t="s">
        <v>864</v>
      </c>
      <c r="G50" s="724"/>
      <c r="H50" s="1079"/>
      <c r="I50" s="724"/>
      <c r="J50" s="1079"/>
      <c r="K50" s="345"/>
      <c r="X50" s="814">
        <v>0</v>
      </c>
    </row>
    <row s="2774" customFormat="1" customHeight="1" ht="11.25" hidden="1">
      <c r="A51" s="2448"/>
      <c r="B51" s="567"/>
      <c r="D51" s="721" t="s">
        <v>884</v>
      </c>
      <c r="E51" s="723" t="s">
        <v>885</v>
      </c>
      <c r="F51" s="716" t="s">
        <v>864</v>
      </c>
      <c r="G51" s="724"/>
      <c r="H51" s="1079"/>
      <c r="I51" s="724"/>
      <c r="J51" s="1079"/>
      <c r="K51" s="345"/>
      <c r="X51" s="814">
        <v>0</v>
      </c>
    </row>
    <row s="2774" customFormat="1" customHeight="1" ht="45" hidden="1">
      <c r="A52" s="2448"/>
      <c r="B52" s="567"/>
      <c r="D52" s="721" t="s">
        <v>100</v>
      </c>
      <c r="E52" s="722" t="s">
        <v>886</v>
      </c>
      <c r="F52" s="716" t="s">
        <v>864</v>
      </c>
      <c r="G52" s="724"/>
      <c r="H52" s="1079"/>
      <c r="I52" s="724"/>
      <c r="J52" s="1079"/>
      <c r="K52" s="345"/>
      <c r="X52" s="814">
        <v>0</v>
      </c>
    </row>
    <row s="2774" customFormat="1" customHeight="1" ht="11.25" hidden="1">
      <c r="A53" s="2448"/>
      <c r="B53" s="567"/>
      <c r="D53" s="721" t="s">
        <v>316</v>
      </c>
      <c r="E53" s="723" t="s">
        <v>875</v>
      </c>
      <c r="F53" s="716" t="s">
        <v>864</v>
      </c>
      <c r="G53" s="724"/>
      <c r="H53" s="1079"/>
      <c r="I53" s="724"/>
      <c r="J53" s="1079"/>
      <c r="K53" s="345"/>
      <c r="X53" s="814">
        <v>0</v>
      </c>
    </row>
    <row s="2774" customFormat="1" customHeight="1" ht="11.25" hidden="1">
      <c r="A54" s="2448"/>
      <c r="B54" s="567"/>
      <c r="D54" s="721" t="s">
        <v>887</v>
      </c>
      <c r="E54" s="723" t="s">
        <v>876</v>
      </c>
      <c r="F54" s="716" t="s">
        <v>864</v>
      </c>
      <c r="G54" s="724"/>
      <c r="H54" s="1079"/>
      <c r="I54" s="724"/>
      <c r="J54" s="1079"/>
      <c r="K54" s="345"/>
      <c r="X54" s="814">
        <v>0</v>
      </c>
    </row>
    <row s="2774" customFormat="1" customHeight="1" ht="11.25" hidden="1">
      <c r="A55" s="2448"/>
      <c r="B55" s="567"/>
      <c r="D55" s="721" t="s">
        <v>888</v>
      </c>
      <c r="E55" s="723" t="s">
        <v>877</v>
      </c>
      <c r="F55" s="716" t="s">
        <v>864</v>
      </c>
      <c r="G55" s="724"/>
      <c r="H55" s="1079"/>
      <c r="I55" s="724"/>
      <c r="J55" s="1079"/>
      <c r="K55" s="345"/>
      <c r="X55" s="814">
        <v>0</v>
      </c>
    </row>
    <row s="2774" customFormat="1" customHeight="1" ht="11.25" hidden="1">
      <c r="A56" s="2448"/>
      <c r="B56" s="567"/>
      <c r="D56" s="721" t="s">
        <v>889</v>
      </c>
      <c r="E56" s="727" t="s">
        <v>879</v>
      </c>
      <c r="F56" s="716" t="s">
        <v>864</v>
      </c>
      <c r="G56" s="724"/>
      <c r="H56" s="1079"/>
      <c r="I56" s="724"/>
      <c r="J56" s="1079"/>
      <c r="K56" s="345"/>
      <c r="X56" s="814">
        <v>0</v>
      </c>
    </row>
    <row s="2774" customFormat="1" customHeight="1" ht="11.25" hidden="1">
      <c r="A57" s="2448"/>
      <c r="B57" s="567"/>
      <c r="D57" s="721" t="s">
        <v>890</v>
      </c>
      <c r="E57" s="727" t="s">
        <v>881</v>
      </c>
      <c r="F57" s="716" t="s">
        <v>864</v>
      </c>
      <c r="G57" s="724"/>
      <c r="H57" s="1079"/>
      <c r="I57" s="724"/>
      <c r="J57" s="1079"/>
      <c r="K57" s="345"/>
      <c r="X57" s="814">
        <v>0</v>
      </c>
    </row>
    <row s="2774" customFormat="1" customHeight="1" ht="11.25" hidden="1">
      <c r="A58" s="2448"/>
      <c r="B58" s="567"/>
      <c r="D58" s="721" t="s">
        <v>891</v>
      </c>
      <c r="E58" s="723" t="s">
        <v>883</v>
      </c>
      <c r="F58" s="716" t="s">
        <v>864</v>
      </c>
      <c r="G58" s="724"/>
      <c r="H58" s="1079"/>
      <c r="I58" s="724"/>
      <c r="J58" s="1079"/>
      <c r="K58" s="345"/>
      <c r="X58" s="814">
        <v>0</v>
      </c>
    </row>
    <row s="2774" customFormat="1" customHeight="1" ht="11.25" hidden="1">
      <c r="A59" s="2448"/>
      <c r="B59" s="567"/>
      <c r="D59" s="721" t="s">
        <v>892</v>
      </c>
      <c r="E59" s="723" t="s">
        <v>885</v>
      </c>
      <c r="F59" s="716" t="s">
        <v>864</v>
      </c>
      <c r="G59" s="724"/>
      <c r="H59" s="1079"/>
      <c r="I59" s="724"/>
      <c r="J59" s="1079"/>
      <c r="K59" s="345"/>
      <c r="X59" s="814">
        <v>0</v>
      </c>
    </row>
    <row s="2774" customFormat="1" customHeight="1" ht="33.75" hidden="1">
      <c r="A60" s="2448"/>
      <c r="B60" s="567"/>
      <c r="D60" s="721" t="s">
        <v>93</v>
      </c>
      <c r="E60" s="722" t="s">
        <v>893</v>
      </c>
      <c r="F60" s="777" t="s">
        <v>564</v>
      </c>
      <c r="G60" s="798"/>
      <c r="H60" s="1079"/>
      <c r="I60" s="798"/>
      <c r="J60" s="1079"/>
      <c r="K60" s="358" t="s">
        <v>894</v>
      </c>
      <c r="X60" s="814">
        <v>0</v>
      </c>
    </row>
    <row s="2774" customFormat="1" customHeight="1" ht="33.75" hidden="1">
      <c r="A61" s="2448"/>
      <c r="B61" s="567"/>
      <c r="D61" s="721" t="s">
        <v>94</v>
      </c>
      <c r="E61" s="722" t="s">
        <v>895</v>
      </c>
      <c r="F61" s="782" t="s">
        <v>825</v>
      </c>
      <c r="G61" s="724"/>
      <c r="H61" s="1079"/>
      <c r="I61" s="724"/>
      <c r="J61" s="1079"/>
      <c r="K61" s="345"/>
      <c r="X61" s="814">
        <v>0</v>
      </c>
    </row>
    <row s="2774" customFormat="1" customHeight="1" ht="22.5" hidden="1">
      <c r="A62" s="2448"/>
      <c r="B62" s="567" t="s">
        <v>594</v>
      </c>
      <c r="D62" s="721" t="s">
        <v>112</v>
      </c>
      <c r="E62" s="722" t="s">
        <v>896</v>
      </c>
      <c r="F62" s="782" t="s">
        <v>309</v>
      </c>
      <c r="G62" s="438"/>
      <c r="H62" s="1079"/>
      <c r="I62" s="438"/>
      <c r="J62" s="1079"/>
      <c r="K62" s="345" t="s">
        <v>637</v>
      </c>
      <c r="X62" s="814">
        <v>0</v>
      </c>
    </row>
    <row s="2774" customFormat="1" customHeight="1" ht="45" hidden="1">
      <c r="A63" s="2448"/>
      <c r="B63" s="567" t="s">
        <v>594</v>
      </c>
      <c r="D63" s="721" t="s">
        <v>897</v>
      </c>
      <c r="E63" s="723" t="s">
        <v>898</v>
      </c>
      <c r="F63" s="777" t="s">
        <v>309</v>
      </c>
      <c r="G63" s="438"/>
      <c r="H63" s="1079"/>
      <c r="I63" s="438"/>
      <c r="J63" s="1079"/>
      <c r="K63" s="345" t="s">
        <v>637</v>
      </c>
      <c r="X63" s="814">
        <v>0</v>
      </c>
    </row>
    <row s="2774" customFormat="1" customHeight="1" ht="11.549999999999999">
      <c r="A64" s="1089"/>
      <c r="B64" s="574"/>
      <c r="D64" s="1090"/>
      <c r="E64" s="1091"/>
      <c r="X64" s="565">
        <v>11</v>
      </c>
    </row>
    <row s="2774" customFormat="1" customHeight="1" ht="22.5" hidden="1">
      <c r="A65" s="2448" t="s">
        <v>899</v>
      </c>
      <c r="B65" s="567"/>
      <c r="D65" s="721">
        <v>1</v>
      </c>
      <c r="E65" s="800" t="s">
        <v>900</v>
      </c>
      <c r="F65" s="796" t="s">
        <v>815</v>
      </c>
      <c r="G65" s="797"/>
      <c r="H65" s="1085"/>
      <c r="I65" s="797"/>
      <c r="J65" s="1085"/>
      <c r="K65" s="357" t="s">
        <v>901</v>
      </c>
      <c r="X65" s="814">
        <v>0</v>
      </c>
    </row>
    <row s="2774" customFormat="1" customHeight="1" ht="56.25" hidden="1">
      <c r="A66" s="2448"/>
      <c r="B66" s="567"/>
      <c r="D66" s="799" t="s">
        <v>111</v>
      </c>
      <c r="E66" s="763" t="s">
        <v>902</v>
      </c>
      <c r="F66" s="716" t="s">
        <v>552</v>
      </c>
      <c r="G66" s="716" t="s">
        <v>552</v>
      </c>
      <c r="H66" s="575"/>
      <c r="I66" s="716" t="s">
        <v>552</v>
      </c>
      <c r="J66" s="575"/>
      <c r="K66" s="345"/>
      <c r="X66" s="814">
        <v>0</v>
      </c>
    </row>
    <row s="2774" customFormat="1" customHeight="1" ht="33.75" hidden="1">
      <c r="A67" s="2448"/>
      <c r="B67" s="567"/>
      <c r="D67" s="799" t="s">
        <v>714</v>
      </c>
      <c r="E67" s="1010" t="s">
        <v>903</v>
      </c>
      <c r="F67" s="716" t="s">
        <v>867</v>
      </c>
      <c r="G67" s="783"/>
      <c r="H67" s="575"/>
      <c r="I67" s="783"/>
      <c r="J67" s="575"/>
      <c r="K67" s="345"/>
      <c r="X67" s="814">
        <v>0</v>
      </c>
    </row>
    <row s="2774" customFormat="1" customHeight="1" ht="22.5" hidden="1">
      <c r="A68" s="2448"/>
      <c r="B68" s="567"/>
      <c r="D68" s="799" t="s">
        <v>310</v>
      </c>
      <c r="E68" s="1010" t="s">
        <v>904</v>
      </c>
      <c r="F68" s="716" t="s">
        <v>867</v>
      </c>
      <c r="G68" s="783"/>
      <c r="H68" s="575"/>
      <c r="I68" s="783"/>
      <c r="J68" s="575"/>
      <c r="K68" s="345"/>
      <c r="X68" s="814">
        <v>0</v>
      </c>
    </row>
    <row s="2774" customFormat="1" customHeight="1" ht="22.5" hidden="1">
      <c r="A69" s="2448"/>
      <c r="B69" s="567"/>
      <c r="D69" s="799" t="s">
        <v>313</v>
      </c>
      <c r="E69" s="1010" t="s">
        <v>905</v>
      </c>
      <c r="F69" s="777" t="s">
        <v>564</v>
      </c>
      <c r="G69" s="798"/>
      <c r="H69" s="575"/>
      <c r="I69" s="798"/>
      <c r="J69" s="575"/>
      <c r="K69" s="345"/>
      <c r="X69" s="814">
        <v>0</v>
      </c>
    </row>
    <row s="2774" customFormat="1" customHeight="1" ht="22.5" hidden="1">
      <c r="A70" s="2448"/>
      <c r="B70" s="567"/>
      <c r="D70" s="799" t="s">
        <v>734</v>
      </c>
      <c r="E70" s="1010" t="s">
        <v>906</v>
      </c>
      <c r="F70" s="777" t="s">
        <v>564</v>
      </c>
      <c r="G70" s="798"/>
      <c r="H70" s="575"/>
      <c r="I70" s="798"/>
      <c r="J70" s="575"/>
      <c r="K70" s="345"/>
      <c r="X70" s="814">
        <v>0</v>
      </c>
    </row>
    <row s="2774" customFormat="1" customHeight="1" ht="22.5" hidden="1">
      <c r="A71" s="2448"/>
      <c r="B71" s="567"/>
      <c r="D71" s="721" t="s">
        <v>91</v>
      </c>
      <c r="E71" s="722" t="s">
        <v>907</v>
      </c>
      <c r="F71" s="716" t="s">
        <v>867</v>
      </c>
      <c r="G71" s="613"/>
      <c r="H71" s="1086"/>
      <c r="I71" s="613"/>
      <c r="J71" s="1086"/>
      <c r="K71" s="358"/>
      <c r="X71" s="814">
        <v>0</v>
      </c>
    </row>
    <row s="2774" customFormat="1" customHeight="1" ht="56.25" hidden="1">
      <c r="A72" s="2448"/>
      <c r="B72" s="567"/>
      <c r="D72" s="721" t="s">
        <v>92</v>
      </c>
      <c r="E72" s="722" t="s">
        <v>908</v>
      </c>
      <c r="F72" s="777" t="s">
        <v>564</v>
      </c>
      <c r="G72" s="798"/>
      <c r="H72" s="1079"/>
      <c r="I72" s="798"/>
      <c r="J72" s="1079"/>
      <c r="K72" s="358"/>
      <c r="X72" s="814">
        <v>0</v>
      </c>
    </row>
    <row s="2774" customFormat="1" customHeight="1" ht="33.75" hidden="1">
      <c r="A73" s="2448"/>
      <c r="B73" s="567"/>
      <c r="D73" s="721" t="s">
        <v>100</v>
      </c>
      <c r="E73" s="722" t="s">
        <v>909</v>
      </c>
      <c r="F73" s="782" t="s">
        <v>825</v>
      </c>
      <c r="G73" s="724"/>
      <c r="H73" s="1079"/>
      <c r="I73" s="724"/>
      <c r="J73" s="1079"/>
      <c r="K73" s="345"/>
      <c r="X73" s="814">
        <v>0</v>
      </c>
    </row>
    <row s="2774" customFormat="1" customHeight="1" ht="22.5" hidden="1">
      <c r="A74" s="2448"/>
      <c r="B74" s="567" t="s">
        <v>594</v>
      </c>
      <c r="D74" s="721" t="s">
        <v>93</v>
      </c>
      <c r="E74" s="722" t="s">
        <v>910</v>
      </c>
      <c r="F74" s="782" t="s">
        <v>309</v>
      </c>
      <c r="G74" s="438"/>
      <c r="H74" s="1079"/>
      <c r="I74" s="438"/>
      <c r="J74" s="1079"/>
      <c r="K74" s="345" t="s">
        <v>637</v>
      </c>
      <c r="X74" s="814">
        <v>0</v>
      </c>
    </row>
    <row s="2774" customFormat="1" customHeight="1" ht="45" hidden="1">
      <c r="A75" s="2448"/>
      <c r="B75" s="567" t="s">
        <v>594</v>
      </c>
      <c r="D75" s="721" t="s">
        <v>658</v>
      </c>
      <c r="E75" s="723" t="s">
        <v>911</v>
      </c>
      <c r="F75" s="777" t="s">
        <v>309</v>
      </c>
      <c r="G75" s="438"/>
      <c r="H75" s="1079"/>
      <c r="I75" s="438"/>
      <c r="J75" s="1079"/>
      <c r="K75" s="345" t="s">
        <v>637</v>
      </c>
      <c r="X75" s="814">
        <v>0</v>
      </c>
    </row>
    <row s="2774" customFormat="1" customHeight="1" ht="11.549999999999999">
      <c r="A76" s="1089"/>
      <c r="B76" s="574"/>
      <c r="D76" s="1090"/>
      <c r="E76" s="1091"/>
      <c r="X76" s="565">
        <v>11</v>
      </c>
    </row>
    <row s="2774" customFormat="1" customHeight="1" ht="11.25">
      <c r="A77" s="2448" t="s">
        <v>912</v>
      </c>
      <c r="B77" s="567"/>
      <c r="D77" s="721">
        <v>1</v>
      </c>
      <c r="E77" s="722" t="s">
        <v>913</v>
      </c>
      <c r="F77" s="777" t="s">
        <v>815</v>
      </c>
      <c r="G77" s="780"/>
      <c r="H77" s="1079"/>
      <c r="I77" s="780"/>
      <c r="J77" s="1079"/>
      <c r="K77" s="345" t="s">
        <v>914</v>
      </c>
      <c r="X77" s="814">
        <v>0</v>
      </c>
    </row>
    <row s="2774" customFormat="1" customHeight="1" ht="11.25">
      <c r="A78" s="2448"/>
      <c r="B78" s="567"/>
      <c r="D78" s="721" t="s">
        <v>111</v>
      </c>
      <c r="E78" s="722" t="s">
        <v>915</v>
      </c>
      <c r="F78" s="777" t="s">
        <v>815</v>
      </c>
      <c r="G78" s="780"/>
      <c r="H78" s="1079"/>
      <c r="I78" s="780"/>
      <c r="J78" s="1079"/>
      <c r="K78" s="345" t="s">
        <v>916</v>
      </c>
      <c r="X78" s="814">
        <v>0</v>
      </c>
    </row>
    <row s="2774" customFormat="1" customHeight="1" ht="22.5">
      <c r="A79" s="2448"/>
      <c r="B79" s="567"/>
      <c r="D79" s="721" t="s">
        <v>91</v>
      </c>
      <c r="E79" s="778" t="s">
        <v>917</v>
      </c>
      <c r="F79" s="716" t="s">
        <v>864</v>
      </c>
      <c r="G79" s="780"/>
      <c r="H79" s="1079"/>
      <c r="I79" s="780"/>
      <c r="J79" s="1079"/>
      <c r="K79" s="345" t="s">
        <v>918</v>
      </c>
      <c r="X79" s="814">
        <v>0</v>
      </c>
    </row>
    <row s="2774" customFormat="1" customHeight="1" ht="11.25">
      <c r="A80" s="2448"/>
      <c r="B80" s="567"/>
      <c r="D80" s="721" t="s">
        <v>327</v>
      </c>
      <c r="E80" s="779" t="s">
        <v>919</v>
      </c>
      <c r="F80" s="716" t="s">
        <v>864</v>
      </c>
      <c r="G80" s="780"/>
      <c r="H80" s="1079"/>
      <c r="I80" s="780"/>
      <c r="J80" s="1079"/>
      <c r="K80" s="345"/>
      <c r="X80" s="814">
        <v>0</v>
      </c>
    </row>
    <row s="2774" customFormat="1" customHeight="1" ht="11.25">
      <c r="A81" s="2448"/>
      <c r="B81" s="567"/>
      <c r="D81" s="721" t="s">
        <v>335</v>
      </c>
      <c r="E81" s="779" t="s">
        <v>920</v>
      </c>
      <c r="F81" s="716" t="s">
        <v>864</v>
      </c>
      <c r="G81" s="780"/>
      <c r="H81" s="1079"/>
      <c r="I81" s="780"/>
      <c r="J81" s="1079"/>
      <c r="K81" s="345"/>
      <c r="X81" s="814">
        <v>0</v>
      </c>
    </row>
    <row s="2774" customFormat="1" customHeight="1" ht="11.25">
      <c r="A82" s="2448"/>
      <c r="B82" s="567"/>
      <c r="D82" s="721" t="s">
        <v>337</v>
      </c>
      <c r="E82" s="779" t="s">
        <v>921</v>
      </c>
      <c r="F82" s="716" t="s">
        <v>864</v>
      </c>
      <c r="G82" s="780"/>
      <c r="H82" s="1079"/>
      <c r="I82" s="780"/>
      <c r="J82" s="1079"/>
      <c r="K82" s="345"/>
      <c r="X82" s="814">
        <v>0</v>
      </c>
    </row>
    <row s="2774" customFormat="1" customHeight="1" ht="11.25">
      <c r="A83" s="2448"/>
      <c r="B83" s="567"/>
      <c r="D83" s="721" t="s">
        <v>339</v>
      </c>
      <c r="E83" s="779" t="s">
        <v>922</v>
      </c>
      <c r="F83" s="716" t="s">
        <v>864</v>
      </c>
      <c r="G83" s="780"/>
      <c r="H83" s="1079"/>
      <c r="I83" s="780"/>
      <c r="J83" s="1079"/>
      <c r="K83" s="345"/>
      <c r="X83" s="814">
        <v>0</v>
      </c>
    </row>
    <row s="2774" customFormat="1" customHeight="1" ht="11.25">
      <c r="A84" s="2448"/>
      <c r="B84" s="567"/>
      <c r="D84" s="721" t="s">
        <v>923</v>
      </c>
      <c r="E84" s="779" t="s">
        <v>924</v>
      </c>
      <c r="F84" s="716" t="s">
        <v>864</v>
      </c>
      <c r="G84" s="780"/>
      <c r="H84" s="1079"/>
      <c r="I84" s="780"/>
      <c r="J84" s="1079"/>
      <c r="K84" s="345"/>
      <c r="X84" s="814">
        <v>0</v>
      </c>
    </row>
    <row s="2774" customFormat="1" customHeight="1" ht="11.25">
      <c r="A85" s="2448"/>
      <c r="B85" s="567"/>
      <c r="D85" s="721" t="s">
        <v>925</v>
      </c>
      <c r="E85" s="779" t="s">
        <v>926</v>
      </c>
      <c r="F85" s="716" t="s">
        <v>864</v>
      </c>
      <c r="G85" s="780"/>
      <c r="H85" s="1079"/>
      <c r="I85" s="780"/>
      <c r="J85" s="1079"/>
      <c r="K85" s="345"/>
      <c r="X85" s="814">
        <v>0</v>
      </c>
    </row>
    <row s="2774" customFormat="1" customHeight="1" ht="11.25">
      <c r="A86" s="2448"/>
      <c r="B86" s="567"/>
      <c r="D86" s="721" t="s">
        <v>927</v>
      </c>
      <c r="E86" s="779" t="s">
        <v>928</v>
      </c>
      <c r="F86" s="716" t="s">
        <v>864</v>
      </c>
      <c r="G86" s="780"/>
      <c r="H86" s="1079"/>
      <c r="I86" s="780"/>
      <c r="J86" s="1079"/>
      <c r="K86" s="345"/>
      <c r="X86" s="814">
        <v>0</v>
      </c>
    </row>
    <row s="2774" customFormat="1" customHeight="1" ht="45">
      <c r="A87" s="2448"/>
      <c r="B87" s="567"/>
      <c r="D87" s="721" t="s">
        <v>92</v>
      </c>
      <c r="E87" s="722" t="s">
        <v>929</v>
      </c>
      <c r="F87" s="716" t="s">
        <v>864</v>
      </c>
      <c r="G87" s="780"/>
      <c r="H87" s="1079"/>
      <c r="I87" s="780"/>
      <c r="J87" s="1079"/>
      <c r="K87" s="345" t="s">
        <v>930</v>
      </c>
      <c r="X87" s="814">
        <v>0</v>
      </c>
    </row>
    <row s="2774" customFormat="1" customHeight="1" ht="11.25">
      <c r="A88" s="2448"/>
      <c r="B88" s="567"/>
      <c r="D88" s="721" t="s">
        <v>759</v>
      </c>
      <c r="E88" s="779" t="s">
        <v>919</v>
      </c>
      <c r="F88" s="716" t="s">
        <v>864</v>
      </c>
      <c r="G88" s="780"/>
      <c r="H88" s="1079"/>
      <c r="I88" s="780"/>
      <c r="J88" s="1079"/>
      <c r="K88" s="345"/>
      <c r="X88" s="814">
        <v>0</v>
      </c>
    </row>
    <row s="2774" customFormat="1" customHeight="1" ht="11.25">
      <c r="A89" s="2448"/>
      <c r="B89" s="567"/>
      <c r="D89" s="721" t="s">
        <v>801</v>
      </c>
      <c r="E89" s="779" t="s">
        <v>920</v>
      </c>
      <c r="F89" s="716" t="s">
        <v>864</v>
      </c>
      <c r="G89" s="780"/>
      <c r="H89" s="1079"/>
      <c r="I89" s="780"/>
      <c r="J89" s="1079"/>
      <c r="K89" s="345"/>
      <c r="X89" s="814">
        <v>0</v>
      </c>
    </row>
    <row s="2774" customFormat="1" customHeight="1" ht="11.25">
      <c r="A90" s="2448"/>
      <c r="B90" s="567"/>
      <c r="D90" s="721" t="s">
        <v>804</v>
      </c>
      <c r="E90" s="779" t="s">
        <v>921</v>
      </c>
      <c r="F90" s="716" t="s">
        <v>864</v>
      </c>
      <c r="G90" s="780"/>
      <c r="H90" s="1079"/>
      <c r="I90" s="780"/>
      <c r="J90" s="1079"/>
      <c r="K90" s="345"/>
      <c r="X90" s="814">
        <v>0</v>
      </c>
    </row>
    <row s="2774" customFormat="1" customHeight="1" ht="11.25">
      <c r="A91" s="2448"/>
      <c r="B91" s="567"/>
      <c r="D91" s="721" t="s">
        <v>882</v>
      </c>
      <c r="E91" s="779" t="s">
        <v>922</v>
      </c>
      <c r="F91" s="716" t="s">
        <v>864</v>
      </c>
      <c r="G91" s="780"/>
      <c r="H91" s="1079"/>
      <c r="I91" s="780"/>
      <c r="J91" s="1079"/>
      <c r="K91" s="345"/>
      <c r="X91" s="814">
        <v>0</v>
      </c>
    </row>
    <row s="2774" customFormat="1" customHeight="1" ht="11.25">
      <c r="A92" s="2448"/>
      <c r="B92" s="567"/>
      <c r="D92" s="721" t="s">
        <v>884</v>
      </c>
      <c r="E92" s="779" t="s">
        <v>924</v>
      </c>
      <c r="F92" s="716" t="s">
        <v>864</v>
      </c>
      <c r="G92" s="780"/>
      <c r="H92" s="1079"/>
      <c r="I92" s="780"/>
      <c r="J92" s="1079"/>
      <c r="K92" s="345"/>
      <c r="X92" s="814">
        <v>0</v>
      </c>
    </row>
    <row s="2774" customFormat="1" customHeight="1" ht="11.25">
      <c r="A93" s="2448"/>
      <c r="B93" s="567"/>
      <c r="D93" s="721" t="s">
        <v>931</v>
      </c>
      <c r="E93" s="779" t="s">
        <v>926</v>
      </c>
      <c r="F93" s="716" t="s">
        <v>864</v>
      </c>
      <c r="G93" s="780"/>
      <c r="H93" s="1079"/>
      <c r="I93" s="780"/>
      <c r="J93" s="1079"/>
      <c r="K93" s="345"/>
      <c r="X93" s="814">
        <v>0</v>
      </c>
    </row>
    <row s="2774" customFormat="1" customHeight="1" ht="11.25">
      <c r="A94" s="2448"/>
      <c r="B94" s="567"/>
      <c r="D94" s="721" t="s">
        <v>932</v>
      </c>
      <c r="E94" s="779" t="s">
        <v>928</v>
      </c>
      <c r="F94" s="716" t="s">
        <v>864</v>
      </c>
      <c r="G94" s="780"/>
      <c r="H94" s="1079"/>
      <c r="I94" s="780"/>
      <c r="J94" s="1079"/>
      <c r="K94" s="345"/>
      <c r="X94" s="814">
        <v>0</v>
      </c>
    </row>
    <row s="2774" customFormat="1" customHeight="1" ht="24.75">
      <c r="A95" s="2448"/>
      <c r="B95" s="567"/>
      <c r="D95" s="721" t="s">
        <v>100</v>
      </c>
      <c r="E95" s="722" t="s">
        <v>933</v>
      </c>
      <c r="F95" s="781" t="s">
        <v>564</v>
      </c>
      <c r="G95" s="783"/>
      <c r="H95" s="1079"/>
      <c r="I95" s="783"/>
      <c r="J95" s="1079"/>
      <c r="K95" s="345" t="s">
        <v>934</v>
      </c>
      <c r="X95" s="814">
        <v>0</v>
      </c>
    </row>
    <row s="2774" customFormat="1" customHeight="1" ht="33.75">
      <c r="A96" s="2448"/>
      <c r="B96" s="567"/>
      <c r="D96" s="721" t="s">
        <v>93</v>
      </c>
      <c r="E96" s="722" t="s">
        <v>935</v>
      </c>
      <c r="F96" s="782" t="s">
        <v>825</v>
      </c>
      <c r="G96" s="784"/>
      <c r="H96" s="1079"/>
      <c r="I96" s="784"/>
      <c r="J96" s="1079"/>
      <c r="K96" s="345"/>
      <c r="X96" s="814">
        <v>0</v>
      </c>
    </row>
    <row s="2774" customFormat="1" customHeight="1" ht="22.5">
      <c r="A97" s="2448"/>
      <c r="B97" s="567" t="s">
        <v>594</v>
      </c>
      <c r="D97" s="721" t="s">
        <v>94</v>
      </c>
      <c r="E97" s="722" t="s">
        <v>936</v>
      </c>
      <c r="F97" s="782" t="s">
        <v>309</v>
      </c>
      <c r="G97" s="441"/>
      <c r="H97" s="1079"/>
      <c r="I97" s="441"/>
      <c r="J97" s="1079"/>
      <c r="K97" s="345" t="s">
        <v>637</v>
      </c>
      <c r="X97" s="814">
        <v>0</v>
      </c>
    </row>
    <row s="2774" customFormat="1" customHeight="1" ht="45">
      <c r="A98" s="2448"/>
      <c r="B98" s="567" t="s">
        <v>594</v>
      </c>
      <c r="D98" s="721" t="s">
        <v>937</v>
      </c>
      <c r="E98" s="723" t="s">
        <v>938</v>
      </c>
      <c r="F98" s="777" t="s">
        <v>309</v>
      </c>
      <c r="G98" s="441"/>
      <c r="H98" s="1079"/>
      <c r="I98" s="441"/>
      <c r="J98" s="1079"/>
      <c r="K98" s="345" t="s">
        <v>637</v>
      </c>
      <c r="X98" s="814">
        <v>0</v>
      </c>
    </row>
    <row s="2774" customFormat="1" customHeight="1" ht="95.25">
      <c r="A99" s="2448"/>
      <c r="B99" s="567" t="s">
        <v>594</v>
      </c>
      <c r="D99" s="721" t="s">
        <v>112</v>
      </c>
      <c r="E99" s="722" t="s">
        <v>939</v>
      </c>
      <c r="F99" s="777" t="s">
        <v>309</v>
      </c>
      <c r="G99" s="441"/>
      <c r="H99" s="1079"/>
      <c r="I99" s="441"/>
      <c r="J99" s="1079"/>
      <c r="K99" s="345" t="s">
        <v>637</v>
      </c>
      <c r="X99" s="814">
        <v>0</v>
      </c>
    </row>
    <row s="2774" customFormat="1" customHeight="1" ht="22.5">
      <c r="A100" s="2448"/>
      <c r="B100" s="567" t="s">
        <v>594</v>
      </c>
      <c r="D100" s="721" t="s">
        <v>148</v>
      </c>
      <c r="E100" s="722" t="s">
        <v>940</v>
      </c>
      <c r="F100" s="777" t="s">
        <v>309</v>
      </c>
      <c r="G100" s="441"/>
      <c r="H100" s="1079"/>
      <c r="I100" s="441"/>
      <c r="J100" s="1079"/>
      <c r="K100" s="345" t="s">
        <v>637</v>
      </c>
      <c r="X100" s="814">
        <v>0</v>
      </c>
    </row>
    <row s="2774" customFormat="1" customHeight="1" ht="11.549999999999999">
      <c r="A101" s="1089"/>
      <c r="B101" s="574"/>
      <c r="D101" s="1090"/>
      <c r="E101" s="1091"/>
      <c r="X101" s="565">
        <v>11</v>
      </c>
    </row>
    <row customHeight="1" ht="22.5" hidden="1">
      <c r="A102" s="592" t="s">
        <v>83</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8C74C-0AE3-FC23-0FB5-FEEF9807037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5033"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972"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518</v>
      </c>
      <c r="D3" s="745" t="str">
        <f>B3&amp;".1"</f>
        <v>.1</v>
      </c>
      <c r="E3" s="746" t="s">
        <v>941</v>
      </c>
      <c r="F3" s="747" t="s">
        <v>309</v>
      </c>
      <c r="G3" s="742"/>
      <c r="H3" s="457"/>
      <c r="I3" s="742"/>
      <c r="J3" s="457"/>
      <c r="K3" s="345" t="s">
        <v>942</v>
      </c>
      <c r="V3" s="561">
        <v>0</v>
      </c>
    </row>
    <row customHeight="1" ht="15" hidden="1">
      <c r="A4" s="561"/>
      <c r="B4" s="2453"/>
      <c r="C4" s="2454"/>
      <c r="D4" s="745" t="str">
        <f>B3&amp;".2"</f>
        <v>.2</v>
      </c>
      <c r="E4" s="746" t="s">
        <v>943</v>
      </c>
      <c r="F4" s="747" t="s">
        <v>309</v>
      </c>
      <c r="G4" s="1794" t="s">
        <v>28</v>
      </c>
      <c r="H4" s="457"/>
      <c r="I4" s="1794" t="s">
        <v>28</v>
      </c>
      <c r="J4" s="457"/>
      <c r="K4" s="345" t="s">
        <v>944</v>
      </c>
      <c r="V4" s="561">
        <v>0</v>
      </c>
    </row>
    <row s="2849" customFormat="1" customHeight="1" ht="15" hidden="1">
      <c r="C5" s="728"/>
      <c r="U5" s="476"/>
      <c r="V5" s="473">
        <v>0</v>
      </c>
    </row>
    <row customHeight="1" ht="22.5" hidden="1">
      <c r="A6" s="561"/>
      <c r="B6" s="2453"/>
      <c r="C6" s="2454" t="s">
        <v>518</v>
      </c>
      <c r="D6" s="745" t="str">
        <f>B6&amp;".1"</f>
        <v>.1</v>
      </c>
      <c r="E6" s="746" t="s">
        <v>945</v>
      </c>
      <c r="F6" s="747" t="s">
        <v>309</v>
      </c>
      <c r="G6" s="742"/>
      <c r="H6" s="457"/>
      <c r="I6" s="742"/>
      <c r="J6" s="457"/>
      <c r="K6" s="345" t="s">
        <v>946</v>
      </c>
      <c r="V6" s="561">
        <v>0</v>
      </c>
    </row>
    <row customHeight="1" ht="15" hidden="1">
      <c r="A7" s="561"/>
      <c r="B7" s="2453"/>
      <c r="C7" s="2454"/>
      <c r="D7" s="745" t="str">
        <f>B6&amp;".2"</f>
        <v>.2</v>
      </c>
      <c r="E7" s="746" t="s">
        <v>943</v>
      </c>
      <c r="F7" s="747" t="s">
        <v>309</v>
      </c>
      <c r="G7" s="1794" t="s">
        <v>28</v>
      </c>
      <c r="H7" s="457"/>
      <c r="I7" s="1794" t="s">
        <v>28</v>
      </c>
      <c r="J7" s="457"/>
      <c r="K7" s="345" t="s">
        <v>944</v>
      </c>
      <c r="V7" s="561">
        <v>0</v>
      </c>
    </row>
    <row s="2849" customFormat="1" customHeight="1" ht="15" hidden="1">
      <c r="C8" s="728"/>
      <c r="U8" s="476"/>
      <c r="V8" s="473">
        <v>0</v>
      </c>
    </row>
    <row customHeight="1" ht="22.5" hidden="1">
      <c r="A9" s="561"/>
      <c r="B9" s="2453"/>
      <c r="C9" s="2454" t="s">
        <v>518</v>
      </c>
      <c r="D9" s="745" t="str">
        <f>B9&amp;".1"</f>
        <v>.1</v>
      </c>
      <c r="E9" s="746" t="s">
        <v>947</v>
      </c>
      <c r="F9" s="747" t="s">
        <v>309</v>
      </c>
      <c r="G9" s="753" t="s">
        <v>28</v>
      </c>
      <c r="H9" s="457" t="s">
        <v>28</v>
      </c>
      <c r="I9" s="753" t="s">
        <v>28</v>
      </c>
      <c r="J9" s="457" t="s">
        <v>28</v>
      </c>
      <c r="K9" s="345"/>
      <c r="V9" s="561">
        <v>0</v>
      </c>
    </row>
    <row customHeight="1" ht="15" hidden="1">
      <c r="A10" s="561"/>
      <c r="B10" s="2453"/>
      <c r="C10" s="2454"/>
      <c r="D10" s="745" t="str">
        <f>B9&amp;".2"</f>
        <v>.2</v>
      </c>
      <c r="E10" s="746" t="s">
        <v>948</v>
      </c>
      <c r="F10" s="747" t="s">
        <v>309</v>
      </c>
      <c r="G10" s="1788" t="s">
        <v>28</v>
      </c>
      <c r="H10" s="457" t="s">
        <v>28</v>
      </c>
      <c r="I10" s="1788" t="s">
        <v>28</v>
      </c>
      <c r="J10" s="457" t="s">
        <v>28</v>
      </c>
      <c r="K10" s="345" t="s">
        <v>949</v>
      </c>
      <c r="V10" s="561">
        <v>0</v>
      </c>
    </row>
    <row customHeight="1" ht="15" hidden="1">
      <c r="A11" s="561"/>
      <c r="B11" s="2453"/>
      <c r="C11" s="2454"/>
      <c r="D11" s="745" t="str">
        <f>B9&amp;".3"</f>
        <v>.3</v>
      </c>
      <c r="E11" s="746" t="s">
        <v>950</v>
      </c>
      <c r="F11" s="747" t="s">
        <v>309</v>
      </c>
      <c r="G11" s="1788" t="s">
        <v>28</v>
      </c>
      <c r="H11" s="457" t="s">
        <v>28</v>
      </c>
      <c r="I11" s="1788" t="s">
        <v>28</v>
      </c>
      <c r="J11" s="457" t="s">
        <v>28</v>
      </c>
      <c r="K11" s="345" t="s">
        <v>951</v>
      </c>
      <c r="V11" s="561">
        <v>0</v>
      </c>
    </row>
    <row s="2849" customFormat="1" customHeight="1" ht="15" hidden="1">
      <c r="C12" s="728"/>
      <c r="U12" s="476"/>
      <c r="V12" s="473">
        <v>0</v>
      </c>
    </row>
    <row customHeight="1" ht="33.75" hidden="1">
      <c r="A13" s="561"/>
      <c r="B13" s="2453"/>
      <c r="C13" s="2454" t="s">
        <v>518</v>
      </c>
      <c r="D13" s="745" t="str">
        <f>B13&amp;".1"</f>
        <v>.1</v>
      </c>
      <c r="E13" s="746" t="s">
        <v>952</v>
      </c>
      <c r="F13" s="747" t="s">
        <v>309</v>
      </c>
      <c r="G13" s="753" t="s">
        <v>28</v>
      </c>
      <c r="H13" s="457" t="s">
        <v>28</v>
      </c>
      <c r="I13" s="753" t="s">
        <v>28</v>
      </c>
      <c r="J13" s="457" t="s">
        <v>28</v>
      </c>
      <c r="K13" s="345" t="s">
        <v>953</v>
      </c>
      <c r="V13" s="561">
        <v>0</v>
      </c>
    </row>
    <row customHeight="1" ht="15" hidden="1">
      <c r="B14" s="2453"/>
      <c r="C14" s="2454"/>
      <c r="D14" s="745" t="str">
        <f>B13&amp;".2"</f>
        <v>.2</v>
      </c>
      <c r="E14" s="746" t="s">
        <v>954</v>
      </c>
      <c r="F14" s="747" t="s">
        <v>309</v>
      </c>
      <c r="G14" s="1788" t="s">
        <v>28</v>
      </c>
      <c r="H14" s="457" t="s">
        <v>28</v>
      </c>
      <c r="I14" s="1788" t="s">
        <v>28</v>
      </c>
      <c r="J14" s="457" t="s">
        <v>28</v>
      </c>
      <c r="K14" s="345" t="s">
        <v>955</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Муниципальное унитарное предприятие "Невельские коммунальные сети"</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106</v>
      </c>
      <c r="F26" s="2424"/>
      <c r="G26" s="2451" t="str">
        <f>IF(G25="","",INDEX(DIFFERENTIATION_UNMERGE_VD,MATCH(G25,DIFFERENTIATION_ID_DIFF,0)))</f>
        <v/>
      </c>
      <c r="H26" s="2452"/>
      <c r="I26" s="2451">
        <f>IF(I25="","",INDEX(DIFFERENTIATION_UNMERGE_VD,MATCH(I25,DIFFERENTIATION_ID_DIFF,0)))</f>
        <v>0</v>
      </c>
      <c r="J26" s="2452"/>
      <c r="K26" s="2231" t="s">
        <v>304</v>
      </c>
      <c r="V26" s="561">
        <v>15</v>
      </c>
    </row>
    <row s="2774" customFormat="1" customHeight="1" ht="15.75">
      <c r="A27" s="815"/>
      <c r="C27" s="232"/>
      <c r="D27" s="767"/>
      <c r="E27" s="2423" t="s">
        <v>570</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571</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303</v>
      </c>
      <c r="E29" s="2426"/>
      <c r="F29" s="2426"/>
      <c r="G29" s="943"/>
      <c r="H29" s="943"/>
      <c r="I29" s="943"/>
      <c r="J29" s="944"/>
      <c r="K29" s="2251"/>
      <c r="U29" s="731"/>
      <c r="V29" s="814">
        <v>15</v>
      </c>
    </row>
    <row customHeight="1" ht="35.699999999999996">
      <c r="C30" s="232"/>
      <c r="D30" s="817" t="s">
        <v>89</v>
      </c>
      <c r="E30" s="816" t="s">
        <v>305</v>
      </c>
      <c r="F30" s="816" t="s">
        <v>572</v>
      </c>
      <c r="G30" s="864" t="s">
        <v>306</v>
      </c>
      <c r="H30" s="863" t="s">
        <v>393</v>
      </c>
      <c r="I30" s="740" t="s">
        <v>306</v>
      </c>
      <c r="J30" s="521" t="s">
        <v>393</v>
      </c>
      <c r="K30" s="2257"/>
      <c r="V30" s="561">
        <v>34</v>
      </c>
    </row>
    <row customHeight="1" ht="15" hidden="1">
      <c r="C31" s="232"/>
      <c r="D31" s="649"/>
      <c r="E31" s="649"/>
      <c r="F31" s="649"/>
      <c r="G31" s="715"/>
      <c r="H31" s="715"/>
      <c r="I31" s="715"/>
      <c r="J31" s="715"/>
      <c r="K31" s="345"/>
      <c r="V31" s="561">
        <v>0</v>
      </c>
    </row>
    <row customHeight="1" ht="24">
      <c r="A32" s="561"/>
      <c r="B32" s="561" t="s">
        <v>956</v>
      </c>
      <c r="C32" s="582"/>
      <c r="D32" s="748">
        <v>1</v>
      </c>
      <c r="E32" s="749" t="s">
        <v>957</v>
      </c>
      <c r="F32" s="747" t="s">
        <v>309</v>
      </c>
      <c r="G32" s="869" t="s">
        <v>309</v>
      </c>
      <c r="H32" s="869" t="s">
        <v>309</v>
      </c>
      <c r="I32" s="747" t="s">
        <v>309</v>
      </c>
      <c r="J32" s="747" t="s">
        <v>309</v>
      </c>
      <c r="K32" s="345"/>
      <c r="V32" s="561">
        <v>23</v>
      </c>
    </row>
    <row customHeight="1" ht="11.549999999999999">
      <c r="A33" s="561"/>
      <c r="C33" s="561"/>
      <c r="D33" s="403"/>
      <c r="E33" s="636" t="s">
        <v>592</v>
      </c>
      <c r="F33" s="628"/>
      <c r="G33" s="628"/>
      <c r="H33" s="628"/>
      <c r="I33" s="628"/>
      <c r="J33" s="628"/>
      <c r="K33" s="629"/>
      <c r="U33" s="561"/>
      <c r="V33" s="561">
        <v>11</v>
      </c>
    </row>
    <row customHeight="1" ht="24">
      <c r="A34" s="561"/>
      <c r="B34" s="637" t="s">
        <v>642</v>
      </c>
      <c r="C34" s="582"/>
      <c r="D34" s="748">
        <v>2</v>
      </c>
      <c r="E34" s="749" t="s">
        <v>958</v>
      </c>
      <c r="F34" s="876" t="s">
        <v>309</v>
      </c>
      <c r="G34" s="876" t="s">
        <v>309</v>
      </c>
      <c r="H34" s="876" t="s">
        <v>309</v>
      </c>
      <c r="I34" s="747"/>
      <c r="J34" s="747"/>
      <c r="K34" s="345"/>
      <c r="V34" s="561">
        <v>23</v>
      </c>
    </row>
    <row customHeight="1" ht="11.549999999999999">
      <c r="A35" s="561"/>
      <c r="C35" s="561"/>
      <c r="D35" s="403"/>
      <c r="E35" s="636" t="s">
        <v>959</v>
      </c>
      <c r="F35" s="628"/>
      <c r="G35" s="750"/>
      <c r="H35" s="628"/>
      <c r="I35" s="750"/>
      <c r="J35" s="628"/>
      <c r="K35" s="629"/>
      <c r="U35" s="561"/>
      <c r="V35" s="561">
        <v>11</v>
      </c>
    </row>
    <row customHeight="1" ht="71.25">
      <c r="A36" s="561"/>
      <c r="B36" s="561" t="s">
        <v>960</v>
      </c>
      <c r="C36" s="582"/>
      <c r="D36" s="748">
        <v>3</v>
      </c>
      <c r="E36" s="749" t="s">
        <v>961</v>
      </c>
      <c r="F36" s="751" t="s">
        <v>309</v>
      </c>
      <c r="G36" s="870" t="s">
        <v>962</v>
      </c>
      <c r="H36" s="869" t="s">
        <v>309</v>
      </c>
      <c r="I36" s="580" t="s">
        <v>962</v>
      </c>
      <c r="J36" s="747" t="s">
        <v>309</v>
      </c>
      <c r="K36" s="345" t="s">
        <v>963</v>
      </c>
      <c r="V36" s="561">
        <v>68</v>
      </c>
    </row>
    <row customHeight="1" ht="11.549999999999999">
      <c r="A37" s="561"/>
      <c r="C37" s="561"/>
      <c r="D37" s="403"/>
      <c r="E37" s="636" t="s">
        <v>964</v>
      </c>
      <c r="F37" s="628"/>
      <c r="G37" s="750"/>
      <c r="H37" s="750"/>
      <c r="I37" s="750"/>
      <c r="J37" s="750"/>
      <c r="K37" s="629"/>
      <c r="U37" s="561"/>
      <c r="V37" s="561">
        <v>11</v>
      </c>
    </row>
    <row customHeight="1" ht="71.25">
      <c r="A38" s="561"/>
      <c r="B38" s="561" t="s">
        <v>965</v>
      </c>
      <c r="C38" s="582"/>
      <c r="D38" s="748">
        <v>4</v>
      </c>
      <c r="E38" s="749" t="s">
        <v>966</v>
      </c>
      <c r="F38" s="751" t="s">
        <v>309</v>
      </c>
      <c r="G38" s="870" t="s">
        <v>962</v>
      </c>
      <c r="H38" s="871" t="s">
        <v>309</v>
      </c>
      <c r="I38" s="580" t="s">
        <v>962</v>
      </c>
      <c r="J38" s="577" t="s">
        <v>309</v>
      </c>
      <c r="K38" s="735" t="s">
        <v>967</v>
      </c>
      <c r="V38" s="561">
        <v>68</v>
      </c>
    </row>
    <row customHeight="1" ht="11.549999999999999">
      <c r="A39" s="561"/>
      <c r="C39" s="561"/>
      <c r="D39" s="403"/>
      <c r="E39" s="636" t="s">
        <v>968</v>
      </c>
      <c r="F39" s="628"/>
      <c r="G39" s="628"/>
      <c r="H39" s="752"/>
      <c r="I39" s="628"/>
      <c r="J39" s="752"/>
      <c r="K39" s="629"/>
      <c r="U39" s="561"/>
      <c r="V39" s="561">
        <v>11</v>
      </c>
    </row>
    <row customHeight="1" ht="22.5" hidden="1">
      <c r="A40" s="505" t="s">
        <v>83</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0E7CA-75EC-3F12-DFE6-93247FEBD7B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5006"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969</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Муниципальное унитарное предприятие "Невельские коммунальные сети"</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89</v>
      </c>
      <c r="G9" s="2183" t="s">
        <v>969</v>
      </c>
      <c r="H9" s="2231" t="s">
        <v>970</v>
      </c>
      <c r="I9" s="2183" t="s">
        <v>971</v>
      </c>
      <c r="J9" s="2183" t="s">
        <v>972</v>
      </c>
      <c r="K9" s="2183" t="s">
        <v>973</v>
      </c>
      <c r="L9" s="2183" t="s">
        <v>974</v>
      </c>
      <c r="M9" s="2183" t="s">
        <v>975</v>
      </c>
      <c r="N9" s="2265" t="s">
        <v>976</v>
      </c>
      <c r="O9" s="2265"/>
      <c r="P9" s="2265"/>
      <c r="Q9" s="2455" t="s">
        <v>977</v>
      </c>
      <c r="R9" s="2456"/>
      <c r="S9" s="2456"/>
      <c r="T9" s="2457"/>
      <c r="U9" s="2455" t="s">
        <v>978</v>
      </c>
      <c r="V9" s="2456"/>
      <c r="W9" s="2456"/>
      <c r="X9" s="2457"/>
      <c r="Y9" s="2157" t="s">
        <v>979</v>
      </c>
      <c r="Z9" s="2158"/>
      <c r="AA9" s="2158"/>
      <c r="AB9" s="2159"/>
      <c r="AE9" s="814">
        <v>41</v>
      </c>
    </row>
    <row customHeight="1" ht="43.050000000000004">
      <c r="A10" s="961"/>
      <c r="B10" s="961"/>
      <c r="C10" s="961"/>
      <c r="F10" s="2231"/>
      <c r="G10" s="2231"/>
      <c r="H10" s="2288"/>
      <c r="I10" s="2231"/>
      <c r="J10" s="2231"/>
      <c r="K10" s="2231"/>
      <c r="L10" s="2231"/>
      <c r="M10" s="2231"/>
      <c r="N10" s="959" t="s">
        <v>980</v>
      </c>
      <c r="O10" s="959" t="s">
        <v>981</v>
      </c>
      <c r="P10" s="960" t="s">
        <v>982</v>
      </c>
      <c r="Q10" s="971" t="s">
        <v>90</v>
      </c>
      <c r="R10" s="971" t="s">
        <v>983</v>
      </c>
      <c r="S10" s="971" t="s">
        <v>984</v>
      </c>
      <c r="T10" s="972" t="s">
        <v>985</v>
      </c>
      <c r="U10" s="971" t="s">
        <v>90</v>
      </c>
      <c r="V10" s="971" t="s">
        <v>986</v>
      </c>
      <c r="W10" s="971" t="s">
        <v>984</v>
      </c>
      <c r="X10" s="972" t="s">
        <v>985</v>
      </c>
      <c r="Y10" s="357" t="s">
        <v>987</v>
      </c>
      <c r="Z10" s="2157" t="s">
        <v>89</v>
      </c>
      <c r="AA10" s="2159"/>
      <c r="AB10" s="1105" t="s">
        <v>988</v>
      </c>
      <c r="AE10" s="814">
        <v>41</v>
      </c>
    </row>
    <row s="2850"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989</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990</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83</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D26B4-3C67-0531-18F1-416C51593EF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5006"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Муниципальное унитарное предприятие "Невельские коммунальные сети"</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991</v>
      </c>
      <c r="G9" s="2465" t="s">
        <v>992</v>
      </c>
      <c r="H9" s="2466"/>
      <c r="I9" s="2183" t="s">
        <v>993</v>
      </c>
      <c r="J9" s="2183"/>
      <c r="K9" s="2183" t="s">
        <v>994</v>
      </c>
      <c r="L9" s="2183"/>
      <c r="M9" s="2183"/>
      <c r="N9" s="2183"/>
      <c r="O9" s="2183"/>
      <c r="P9" s="2183"/>
      <c r="Q9" s="2183"/>
      <c r="R9" s="2183"/>
      <c r="S9" s="2183"/>
      <c r="T9" s="2183"/>
      <c r="U9" s="2183"/>
      <c r="V9" s="2183"/>
      <c r="W9" s="2183"/>
      <c r="X9" s="2183"/>
      <c r="Y9" s="2183"/>
      <c r="Z9" s="2248" t="s">
        <v>995</v>
      </c>
      <c r="AA9" s="2249"/>
      <c r="AB9" s="2183" t="s">
        <v>996</v>
      </c>
      <c r="AC9" s="2183"/>
      <c r="AD9" s="2183"/>
      <c r="AE9" s="2183"/>
      <c r="AF9" s="2231" t="s">
        <v>997</v>
      </c>
      <c r="AG9" s="2183" t="s">
        <v>998</v>
      </c>
      <c r="AH9" s="2183"/>
      <c r="AI9" s="2231" t="s">
        <v>999</v>
      </c>
      <c r="AJ9" s="2183" t="s">
        <v>1000</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1001</v>
      </c>
      <c r="L10" s="2157" t="s">
        <v>1002</v>
      </c>
      <c r="M10" s="2159"/>
      <c r="N10" s="2183" t="s">
        <v>1003</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1004</v>
      </c>
      <c r="M11" s="2231" t="s">
        <v>1005</v>
      </c>
      <c r="N11" s="2183" t="s">
        <v>1006</v>
      </c>
      <c r="O11" s="2183"/>
      <c r="P11" s="2474" t="s">
        <v>987</v>
      </c>
      <c r="Q11" s="2474" t="s">
        <v>1007</v>
      </c>
      <c r="R11" s="2474" t="s">
        <v>1008</v>
      </c>
      <c r="S11" s="2474" t="s">
        <v>1009</v>
      </c>
      <c r="T11" s="2474"/>
      <c r="U11" s="2474"/>
      <c r="V11" s="2474"/>
      <c r="W11" s="2474"/>
      <c r="X11" s="2474"/>
      <c r="Y11" s="2474"/>
      <c r="Z11" s="2250"/>
      <c r="AA11" s="2251"/>
      <c r="AB11" s="2183" t="s">
        <v>1010</v>
      </c>
      <c r="AC11" s="2183"/>
      <c r="AD11" s="2157" t="s">
        <v>1011</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90</v>
      </c>
      <c r="J12" s="1209" t="s">
        <v>1012</v>
      </c>
      <c r="K12" s="2183"/>
      <c r="L12" s="2288"/>
      <c r="M12" s="2288"/>
      <c r="N12" s="2183"/>
      <c r="O12" s="2183"/>
      <c r="P12" s="2474"/>
      <c r="Q12" s="2474"/>
      <c r="R12" s="2474"/>
      <c r="S12" s="1190" t="s">
        <v>87</v>
      </c>
      <c r="T12" s="1190" t="s">
        <v>88</v>
      </c>
      <c r="U12" s="1190" t="s">
        <v>86</v>
      </c>
      <c r="V12" s="1190" t="s">
        <v>1013</v>
      </c>
      <c r="W12" s="1190" t="s">
        <v>86</v>
      </c>
      <c r="X12" s="1190" t="s">
        <v>1014</v>
      </c>
      <c r="Y12" s="1190" t="s">
        <v>1015</v>
      </c>
      <c r="Z12" s="2256"/>
      <c r="AA12" s="2257"/>
      <c r="AB12" s="1197" t="s">
        <v>1016</v>
      </c>
      <c r="AC12" s="1197" t="s">
        <v>1017</v>
      </c>
      <c r="AD12" s="1197" t="s">
        <v>1016</v>
      </c>
      <c r="AE12" s="1197" t="s">
        <v>1017</v>
      </c>
      <c r="AF12" s="2288"/>
      <c r="AG12" s="1210" t="s">
        <v>1018</v>
      </c>
      <c r="AH12" s="1210" t="s">
        <v>1019</v>
      </c>
      <c r="AI12" s="2288"/>
      <c r="AJ12" s="1210" t="s">
        <v>1018</v>
      </c>
      <c r="AK12" s="1210" t="s">
        <v>1019</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1020</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83</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A1745-ED09-FE8A-5ED1-FA670EC10B5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5006"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Муниципальное унитарное предприятие "Невельские коммунальные сети"</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89</v>
      </c>
      <c r="G10" s="2484" t="s">
        <v>1021</v>
      </c>
      <c r="H10" s="2482" t="s">
        <v>1022</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1023</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1024</v>
      </c>
      <c r="G14" s="2477" t="s">
        <v>1025</v>
      </c>
      <c r="H14" s="2477"/>
      <c r="I14" s="2477"/>
      <c r="J14" s="2477"/>
      <c r="K14" s="1290"/>
      <c r="W14" s="1211">
        <v>11</v>
      </c>
    </row>
    <row customHeight="1" ht="11.549999999999999">
      <c r="F15" s="1286">
        <v>1</v>
      </c>
      <c r="G15" s="746" t="s">
        <v>1026</v>
      </c>
      <c r="H15" s="1292">
        <f>SUM(I15:J15)</f>
        <v>0</v>
      </c>
      <c r="I15" s="1292">
        <f>SUM(I16:I27)</f>
        <v>0</v>
      </c>
      <c r="J15" s="1281"/>
      <c r="K15" s="1290"/>
      <c r="W15" s="1211">
        <v>11</v>
      </c>
    </row>
    <row customHeight="1" ht="24">
      <c r="F16" s="1286" t="s">
        <v>1027</v>
      </c>
      <c r="G16" s="1293" t="s">
        <v>1028</v>
      </c>
      <c r="H16" s="1292">
        <f>SUM(I16:J16)</f>
        <v>0</v>
      </c>
      <c r="I16" s="1291"/>
      <c r="J16" s="1281"/>
      <c r="K16" s="1290"/>
      <c r="W16" s="1211">
        <v>23</v>
      </c>
    </row>
    <row customHeight="1" ht="24">
      <c r="F17" s="1286" t="s">
        <v>1029</v>
      </c>
      <c r="G17" s="1293" t="s">
        <v>1030</v>
      </c>
      <c r="H17" s="1292">
        <f>SUM(I17:J17)</f>
        <v>0</v>
      </c>
      <c r="I17" s="1291"/>
      <c r="J17" s="1281"/>
      <c r="K17" s="1290"/>
      <c r="W17" s="1211">
        <v>23</v>
      </c>
    </row>
    <row customHeight="1" ht="35.699999999999996">
      <c r="F18" s="1286" t="s">
        <v>1031</v>
      </c>
      <c r="G18" s="1293" t="s">
        <v>1032</v>
      </c>
      <c r="H18" s="1292">
        <f>SUM(I18:J18)</f>
        <v>0</v>
      </c>
      <c r="I18" s="1291"/>
      <c r="J18" s="1281"/>
      <c r="K18" s="1290"/>
      <c r="W18" s="1211">
        <v>34</v>
      </c>
    </row>
    <row customHeight="1" ht="35.699999999999996">
      <c r="F19" s="1286" t="s">
        <v>1033</v>
      </c>
      <c r="G19" s="1293" t="s">
        <v>1034</v>
      </c>
      <c r="H19" s="1292">
        <f>SUM(I19:J19)</f>
        <v>0</v>
      </c>
      <c r="I19" s="1291"/>
      <c r="J19" s="1281"/>
      <c r="K19" s="1290"/>
      <c r="W19" s="1211">
        <v>34</v>
      </c>
    </row>
    <row customHeight="1" ht="48.29999999999999">
      <c r="F20" s="1286" t="s">
        <v>1035</v>
      </c>
      <c r="G20" s="1293" t="s">
        <v>1036</v>
      </c>
      <c r="H20" s="1292">
        <f>SUM(I20:J20)</f>
        <v>0</v>
      </c>
      <c r="I20" s="1291"/>
      <c r="J20" s="1281"/>
      <c r="K20" s="1290"/>
      <c r="W20" s="1211">
        <v>46</v>
      </c>
    </row>
    <row customHeight="1" ht="35.699999999999996">
      <c r="F21" s="1286" t="s">
        <v>1037</v>
      </c>
      <c r="G21" s="1293" t="s">
        <v>1038</v>
      </c>
      <c r="H21" s="1292">
        <f>SUM(I21:J21)</f>
        <v>0</v>
      </c>
      <c r="I21" s="1291"/>
      <c r="J21" s="1281"/>
      <c r="K21" s="1290"/>
      <c r="W21" s="1211">
        <v>34</v>
      </c>
    </row>
    <row customHeight="1" ht="35.699999999999996">
      <c r="F22" s="1286" t="s">
        <v>1039</v>
      </c>
      <c r="G22" s="1293" t="s">
        <v>1040</v>
      </c>
      <c r="H22" s="1292">
        <f>SUM(I22:J22)</f>
        <v>0</v>
      </c>
      <c r="I22" s="1291"/>
      <c r="J22" s="1281"/>
      <c r="K22" s="1290"/>
      <c r="W22" s="1211">
        <v>34</v>
      </c>
    </row>
    <row customHeight="1" ht="24">
      <c r="F23" s="1286" t="s">
        <v>1041</v>
      </c>
      <c r="G23" s="1293" t="s">
        <v>1042</v>
      </c>
      <c r="H23" s="1292">
        <f>SUM(I23:J23)</f>
        <v>0</v>
      </c>
      <c r="I23" s="1291"/>
      <c r="J23" s="1281"/>
      <c r="K23" s="1290"/>
      <c r="W23" s="1211">
        <v>23</v>
      </c>
    </row>
    <row customHeight="1" ht="24">
      <c r="F24" s="1286" t="s">
        <v>1043</v>
      </c>
      <c r="G24" s="1293" t="s">
        <v>1044</v>
      </c>
      <c r="H24" s="1292">
        <f>SUM(I24:J24)</f>
        <v>0</v>
      </c>
      <c r="I24" s="1291"/>
      <c r="J24" s="1281"/>
      <c r="K24" s="1290"/>
      <c r="W24" s="1211">
        <v>23</v>
      </c>
    </row>
    <row customHeight="1" ht="35.699999999999996">
      <c r="F25" s="1286" t="s">
        <v>1045</v>
      </c>
      <c r="G25" s="1293" t="s">
        <v>1046</v>
      </c>
      <c r="H25" s="1292">
        <f>SUM(I25:J25)</f>
        <v>0</v>
      </c>
      <c r="I25" s="1291"/>
      <c r="J25" s="1281"/>
      <c r="K25" s="1290"/>
      <c r="W25" s="1211">
        <v>34</v>
      </c>
    </row>
    <row customHeight="1" ht="35.699999999999996">
      <c r="F26" s="1286" t="s">
        <v>1047</v>
      </c>
      <c r="G26" s="1293" t="s">
        <v>1048</v>
      </c>
      <c r="H26" s="1292">
        <f>SUM(I26:J26)</f>
        <v>0</v>
      </c>
      <c r="I26" s="1291"/>
      <c r="J26" s="1281"/>
      <c r="K26" s="1290"/>
      <c r="W26" s="1211">
        <v>34</v>
      </c>
    </row>
    <row customHeight="1" ht="11.549999999999999">
      <c r="F27" s="1286" t="s">
        <v>1049</v>
      </c>
      <c r="G27" s="1293" t="s">
        <v>1050</v>
      </c>
      <c r="H27" s="1292">
        <f>SUM(I27:J27)</f>
        <v>0</v>
      </c>
      <c r="I27" s="1291"/>
      <c r="J27" s="1281"/>
      <c r="K27" s="1290"/>
      <c r="W27" s="1211">
        <v>11</v>
      </c>
    </row>
    <row customHeight="1" ht="11.549999999999999">
      <c r="F28" s="1286">
        <v>2</v>
      </c>
      <c r="G28" s="746" t="s">
        <v>1051</v>
      </c>
      <c r="H28" s="1292">
        <f>SUM(I28:J28)</f>
        <v>0</v>
      </c>
      <c r="I28" s="1292">
        <f>SUM(I29:I31)</f>
        <v>0</v>
      </c>
      <c r="J28" s="1281"/>
      <c r="K28" s="1290"/>
      <c r="W28" s="1211">
        <v>11</v>
      </c>
    </row>
    <row customHeight="1" ht="11.549999999999999">
      <c r="F29" s="1286" t="s">
        <v>714</v>
      </c>
      <c r="G29" s="1293" t="s">
        <v>1052</v>
      </c>
      <c r="H29" s="1292">
        <f>SUM(I29:J29)</f>
        <v>0</v>
      </c>
      <c r="I29" s="1291"/>
      <c r="J29" s="1281"/>
      <c r="K29" s="1290"/>
      <c r="W29" s="1211">
        <v>11</v>
      </c>
    </row>
    <row customHeight="1" ht="11.549999999999999">
      <c r="F30" s="1286" t="s">
        <v>310</v>
      </c>
      <c r="G30" s="1293" t="s">
        <v>1053</v>
      </c>
      <c r="H30" s="1292">
        <f>SUM(I30:J30)</f>
        <v>0</v>
      </c>
      <c r="I30" s="1291"/>
      <c r="J30" s="1281"/>
      <c r="K30" s="1290"/>
      <c r="W30" s="1211">
        <v>11</v>
      </c>
    </row>
    <row customHeight="1" ht="11.549999999999999">
      <c r="F31" s="1286" t="s">
        <v>313</v>
      </c>
      <c r="G31" s="1293" t="s">
        <v>1054</v>
      </c>
      <c r="H31" s="1292">
        <f>SUM(I31:J31)</f>
        <v>0</v>
      </c>
      <c r="I31" s="1291"/>
      <c r="J31" s="1281"/>
      <c r="K31" s="1290"/>
      <c r="W31" s="1211">
        <v>11</v>
      </c>
    </row>
    <row customHeight="1" ht="11.549999999999999">
      <c r="F32" s="1286">
        <v>3</v>
      </c>
      <c r="G32" s="746" t="s">
        <v>1055</v>
      </c>
      <c r="H32" s="1292">
        <f>SUM(I32:J32)</f>
        <v>0</v>
      </c>
      <c r="I32" s="1292">
        <f>SUM(I33:I34)</f>
        <v>0</v>
      </c>
      <c r="J32" s="1281"/>
      <c r="K32" s="1290"/>
      <c r="W32" s="1211">
        <v>11</v>
      </c>
    </row>
    <row customHeight="1" ht="48.29999999999999">
      <c r="F33" s="1286" t="s">
        <v>327</v>
      </c>
      <c r="G33" s="1293" t="s">
        <v>1056</v>
      </c>
      <c r="H33" s="1292">
        <f>SUM(I33:J33)</f>
        <v>0</v>
      </c>
      <c r="I33" s="1291"/>
      <c r="J33" s="1281"/>
      <c r="K33" s="1290"/>
      <c r="W33" s="1211">
        <v>46</v>
      </c>
    </row>
    <row customHeight="1" ht="11.549999999999999">
      <c r="F34" s="1286" t="s">
        <v>335</v>
      </c>
      <c r="G34" s="1293" t="s">
        <v>1057</v>
      </c>
      <c r="H34" s="1292">
        <f>SUM(I34:J34)</f>
        <v>0</v>
      </c>
      <c r="I34" s="1291"/>
      <c r="J34" s="1281"/>
      <c r="K34" s="1290"/>
      <c r="W34" s="1211">
        <v>11</v>
      </c>
    </row>
    <row customHeight="1" ht="11.549999999999999">
      <c r="F35" s="1286">
        <v>4</v>
      </c>
      <c r="G35" s="746" t="s">
        <v>1058</v>
      </c>
      <c r="H35" s="1292">
        <f>SUM(I35:J35)</f>
        <v>0</v>
      </c>
      <c r="I35" s="1291"/>
      <c r="J35" s="1281"/>
      <c r="K35" s="1290"/>
      <c r="W35" s="1211">
        <v>11</v>
      </c>
    </row>
    <row customHeight="1" ht="11.549999999999999">
      <c r="F36" s="1286"/>
      <c r="G36" s="749" t="s">
        <v>1059</v>
      </c>
      <c r="H36" s="1292">
        <f>SUM(I36:J36)</f>
        <v>0</v>
      </c>
      <c r="I36" s="1292">
        <f>SUM(I15,I28,I32,I35)</f>
        <v>0</v>
      </c>
      <c r="J36" s="1281"/>
      <c r="K36" s="1290"/>
      <c r="W36" s="1211">
        <v>11</v>
      </c>
    </row>
    <row customHeight="1" ht="29.25">
      <c r="F37" s="1287" t="s">
        <v>1060</v>
      </c>
      <c r="G37" s="2478" t="s">
        <v>1061</v>
      </c>
      <c r="H37" s="2478"/>
      <c r="I37" s="2478"/>
      <c r="J37" s="2478"/>
      <c r="K37" s="1290"/>
      <c r="W37" s="1211">
        <v>28</v>
      </c>
    </row>
    <row customHeight="1" ht="24">
      <c r="F38" s="1286" t="s">
        <v>110</v>
      </c>
      <c r="G38" s="746" t="s">
        <v>1062</v>
      </c>
      <c r="H38" s="1292">
        <f>SUM(I38:J38)</f>
        <v>0</v>
      </c>
      <c r="I38" s="1292">
        <f>SUM(I39,I44,I47)</f>
        <v>0</v>
      </c>
      <c r="J38" s="1281"/>
      <c r="K38" s="1290"/>
      <c r="W38" s="1211">
        <v>23</v>
      </c>
    </row>
    <row customHeight="1" ht="11.549999999999999">
      <c r="F39" s="1286" t="s">
        <v>1027</v>
      </c>
      <c r="G39" s="1293" t="s">
        <v>1026</v>
      </c>
      <c r="H39" s="1292">
        <f>SUM(I39:J39)</f>
        <v>0</v>
      </c>
      <c r="I39" s="1292">
        <f>SUM(I40:I43)</f>
        <v>0</v>
      </c>
      <c r="J39" s="1281"/>
      <c r="K39" s="1290"/>
      <c r="W39" s="1211">
        <v>11</v>
      </c>
    </row>
    <row customHeight="1" ht="24">
      <c r="F40" s="1286" t="s">
        <v>1063</v>
      </c>
      <c r="G40" s="1294" t="s">
        <v>1064</v>
      </c>
      <c r="H40" s="1292">
        <f>SUM(I40:J40)</f>
        <v>0</v>
      </c>
      <c r="I40" s="1291"/>
      <c r="J40" s="1281"/>
      <c r="K40" s="1290"/>
      <c r="W40" s="1211">
        <v>23</v>
      </c>
    </row>
    <row customHeight="1" ht="11.549999999999999">
      <c r="F41" s="1286" t="s">
        <v>1065</v>
      </c>
      <c r="G41" s="1294" t="s">
        <v>1066</v>
      </c>
      <c r="H41" s="1292">
        <f>SUM(I41:J41)</f>
        <v>0</v>
      </c>
      <c r="I41" s="1291"/>
      <c r="J41" s="1281"/>
      <c r="K41" s="1290"/>
      <c r="W41" s="1211">
        <v>11</v>
      </c>
    </row>
    <row customHeight="1" ht="11.549999999999999">
      <c r="F42" s="1286" t="s">
        <v>1067</v>
      </c>
      <c r="G42" s="1294" t="s">
        <v>1068</v>
      </c>
      <c r="H42" s="1292">
        <f>SUM(I42:J42)</f>
        <v>0</v>
      </c>
      <c r="I42" s="1291"/>
      <c r="J42" s="1281"/>
      <c r="K42" s="1290"/>
      <c r="W42" s="1211">
        <v>11</v>
      </c>
    </row>
    <row customHeight="1" ht="35.699999999999996">
      <c r="F43" s="1286" t="s">
        <v>1069</v>
      </c>
      <c r="G43" s="1294" t="s">
        <v>1070</v>
      </c>
      <c r="H43" s="1292">
        <f>SUM(I43:J43)</f>
        <v>0</v>
      </c>
      <c r="I43" s="1291"/>
      <c r="J43" s="1281"/>
      <c r="K43" s="1290"/>
      <c r="W43" s="1211">
        <v>34</v>
      </c>
    </row>
    <row customHeight="1" ht="11.549999999999999">
      <c r="F44" s="1286" t="s">
        <v>1029</v>
      </c>
      <c r="G44" s="1293" t="s">
        <v>1055</v>
      </c>
      <c r="H44" s="1292">
        <f>SUM(I44:J44)</f>
        <v>0</v>
      </c>
      <c r="I44" s="1292">
        <f>SUM(I45:I46)</f>
        <v>0</v>
      </c>
      <c r="J44" s="1281"/>
      <c r="K44" s="1290"/>
      <c r="W44" s="1211">
        <v>11</v>
      </c>
    </row>
    <row customHeight="1" ht="48.29999999999999">
      <c r="F45" s="1286" t="s">
        <v>1071</v>
      </c>
      <c r="G45" s="1294" t="s">
        <v>1056</v>
      </c>
      <c r="H45" s="1292">
        <f>SUM(I45:J45)</f>
        <v>0</v>
      </c>
      <c r="I45" s="1291"/>
      <c r="J45" s="1281"/>
      <c r="K45" s="1290"/>
      <c r="W45" s="1211">
        <v>46</v>
      </c>
    </row>
    <row customHeight="1" ht="11.549999999999999">
      <c r="F46" s="1286" t="s">
        <v>1072</v>
      </c>
      <c r="G46" s="1294" t="s">
        <v>1057</v>
      </c>
      <c r="H46" s="1292">
        <f>SUM(I46:J46)</f>
        <v>0</v>
      </c>
      <c r="I46" s="1291"/>
      <c r="J46" s="1281"/>
      <c r="K46" s="1290"/>
      <c r="W46" s="1211">
        <v>11</v>
      </c>
    </row>
    <row customHeight="1" ht="11.549999999999999">
      <c r="F47" s="1286" t="s">
        <v>1031</v>
      </c>
      <c r="G47" s="1293" t="s">
        <v>1073</v>
      </c>
      <c r="H47" s="1292">
        <f>SUM(I47:J47)</f>
        <v>0</v>
      </c>
      <c r="I47" s="1291"/>
      <c r="J47" s="1281"/>
      <c r="K47" s="1290"/>
      <c r="W47" s="1211">
        <v>11</v>
      </c>
    </row>
    <row customHeight="1" ht="24">
      <c r="F48" s="1286" t="s">
        <v>111</v>
      </c>
      <c r="G48" s="746" t="s">
        <v>1074</v>
      </c>
      <c r="H48" s="1292">
        <f>SUM(I48:J48)</f>
        <v>0</v>
      </c>
      <c r="I48" s="1292">
        <f>SUM(I49,I54,I57)</f>
        <v>0</v>
      </c>
      <c r="J48" s="1281"/>
      <c r="K48" s="1290"/>
      <c r="W48" s="1211">
        <v>23</v>
      </c>
    </row>
    <row customHeight="1" ht="11.549999999999999">
      <c r="F49" s="1286" t="s">
        <v>714</v>
      </c>
      <c r="G49" s="1293" t="s">
        <v>1026</v>
      </c>
      <c r="H49" s="1292">
        <f>SUM(I49:J49)</f>
        <v>0</v>
      </c>
      <c r="I49" s="1292">
        <f>SUM(I50:I53)</f>
        <v>0</v>
      </c>
      <c r="J49" s="1281"/>
      <c r="K49" s="1290"/>
      <c r="W49" s="1211">
        <v>11</v>
      </c>
    </row>
    <row customHeight="1" ht="24">
      <c r="F50" s="1286" t="s">
        <v>717</v>
      </c>
      <c r="G50" s="1294" t="s">
        <v>1064</v>
      </c>
      <c r="H50" s="1292">
        <f>SUM(I50:J50)</f>
        <v>0</v>
      </c>
      <c r="I50" s="1291"/>
      <c r="J50" s="1281"/>
      <c r="K50" s="1290"/>
      <c r="W50" s="1211">
        <v>23</v>
      </c>
    </row>
    <row customHeight="1" ht="11.549999999999999">
      <c r="F51" s="1286" t="s">
        <v>720</v>
      </c>
      <c r="G51" s="1294" t="s">
        <v>1066</v>
      </c>
      <c r="H51" s="1292">
        <f>SUM(I51:J51)</f>
        <v>0</v>
      </c>
      <c r="I51" s="1291"/>
      <c r="J51" s="1281"/>
      <c r="K51" s="1290"/>
      <c r="W51" s="1211">
        <v>11</v>
      </c>
    </row>
    <row customHeight="1" ht="11.549999999999999">
      <c r="F52" s="1286" t="s">
        <v>1075</v>
      </c>
      <c r="G52" s="1294" t="s">
        <v>1068</v>
      </c>
      <c r="H52" s="1292">
        <f>SUM(I52:J52)</f>
        <v>0</v>
      </c>
      <c r="I52" s="1291"/>
      <c r="J52" s="1281"/>
      <c r="K52" s="1290"/>
      <c r="W52" s="1211">
        <v>11</v>
      </c>
    </row>
    <row customHeight="1" ht="35.699999999999996">
      <c r="F53" s="1286" t="s">
        <v>1076</v>
      </c>
      <c r="G53" s="1294" t="s">
        <v>1070</v>
      </c>
      <c r="H53" s="1292">
        <f>SUM(I53:J53)</f>
        <v>0</v>
      </c>
      <c r="I53" s="1291"/>
      <c r="J53" s="1281"/>
      <c r="K53" s="1290"/>
      <c r="W53" s="1211">
        <v>34</v>
      </c>
    </row>
    <row customHeight="1" ht="11.549999999999999">
      <c r="F54" s="1286" t="s">
        <v>310</v>
      </c>
      <c r="G54" s="1293" t="s">
        <v>1055</v>
      </c>
      <c r="H54" s="1292">
        <f>SUM(I54:J54)</f>
        <v>0</v>
      </c>
      <c r="I54" s="1292">
        <f>SUM(I55:I56)</f>
        <v>0</v>
      </c>
      <c r="J54" s="1281"/>
      <c r="K54" s="1290"/>
      <c r="W54" s="1211">
        <v>11</v>
      </c>
    </row>
    <row customHeight="1" ht="48.29999999999999">
      <c r="F55" s="1286" t="s">
        <v>724</v>
      </c>
      <c r="G55" s="1294" t="s">
        <v>1056</v>
      </c>
      <c r="H55" s="1292">
        <f>SUM(I55:J55)</f>
        <v>0</v>
      </c>
      <c r="I55" s="1291"/>
      <c r="J55" s="1281"/>
      <c r="K55" s="1290"/>
      <c r="W55" s="1211">
        <v>46</v>
      </c>
    </row>
    <row customHeight="1" ht="11.549999999999999">
      <c r="F56" s="1286" t="s">
        <v>726</v>
      </c>
      <c r="G56" s="1294" t="s">
        <v>1057</v>
      </c>
      <c r="H56" s="1292">
        <f>SUM(I56:J56)</f>
        <v>0</v>
      </c>
      <c r="I56" s="1291"/>
      <c r="J56" s="1281"/>
      <c r="K56" s="1290"/>
      <c r="W56" s="1211">
        <v>11</v>
      </c>
    </row>
    <row customHeight="1" ht="11.549999999999999">
      <c r="F57" s="1286" t="s">
        <v>313</v>
      </c>
      <c r="G57" s="1293" t="s">
        <v>1073</v>
      </c>
      <c r="H57" s="1292">
        <f>SUM(I57:J57)</f>
        <v>0</v>
      </c>
      <c r="I57" s="1291"/>
      <c r="J57" s="1281"/>
      <c r="K57" s="1290"/>
      <c r="W57" s="1211">
        <v>11</v>
      </c>
    </row>
    <row customHeight="1" ht="11.549999999999999">
      <c r="F58" s="1286"/>
      <c r="G58" s="1295" t="s">
        <v>1059</v>
      </c>
      <c r="H58" s="1292">
        <f>SUM(I58:J58)</f>
        <v>0</v>
      </c>
      <c r="I58" s="1292">
        <f>SUM(I38,I48)</f>
        <v>0</v>
      </c>
      <c r="J58" s="1281"/>
      <c r="K58" s="1290"/>
      <c r="W58" s="1211">
        <v>11</v>
      </c>
    </row>
    <row customHeight="1" ht="10.5" hidden="1">
      <c r="A59" s="1222" t="s">
        <v>83</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38D2C-024C-3BA2-07E3-B830FF47C09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5201" width="4.7109375" hidden="1" customWidth="1"/>
    <col min="2" max="2" style="5204" width="4.7109375" hidden="1" customWidth="1"/>
    <col min="3" max="4" style="5201" width="4.7109375" hidden="1" customWidth="1"/>
    <col min="5" max="5" style="5201" width="3.00390625" customWidth="1"/>
    <col min="6" max="6" style="5201" width="6.00390625" customWidth="1"/>
    <col min="7" max="7" style="5201" width="18.00390625" customWidth="1"/>
    <col min="8" max="8" style="5201" width="27.00390625" customWidth="1"/>
    <col min="9" max="9" style="5201" width="18.00390625" customWidth="1"/>
    <col min="10" max="14" style="5201" width="0.8515625" hidden="1" customWidth="1"/>
    <col min="15" max="28" style="5201" width="21.7109375" hidden="1" customWidth="1"/>
    <col min="29" max="71" style="5201" width="0.8515625" hidden="1" customWidth="1"/>
    <col min="72" max="79" style="5201" width="21.7109375" hidden="1" customWidth="1"/>
    <col min="80" max="81" style="5201" width="29.140625" hidden="1" customWidth="1"/>
    <col min="82" max="89" style="5201" width="21.7109375" hidden="1" customWidth="1"/>
    <col min="90" max="102" style="5201" width="0.7109375" hidden="1" customWidth="1"/>
    <col min="103" max="114" style="5201" width="21.7109375" customWidth="1"/>
    <col min="115" max="128" style="5201" width="0.7109375" customWidth="1"/>
    <col min="129" max="178" style="5201" width="0.7109375" hidden="1" customWidth="1"/>
    <col min="179" max="179" style="5201" width="0.140625" customWidth="1"/>
    <col min="180" max="184" style="5201" width="8.00390625" customWidth="1"/>
    <col min="185" max="185" style="5201" width="9.140625" hidden="1"/>
  </cols>
  <sheetData>
    <row s="5136" customFormat="1" customHeight="1" ht="12" hidden="1">
      <c r="B1" s="979"/>
      <c r="C1" s="980"/>
      <c r="D1" s="980"/>
      <c r="GC1" s="978" t="s">
        <v>14</v>
      </c>
    </row>
    <row s="5136"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5136"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5145"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Муниципальное унитарное предприятие "Невельские коммунальные сети"</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5151"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5151" customFormat="1" customHeight="1" ht="11.25" hidden="1">
      <c r="B8" s="990"/>
      <c r="F8" s="1112"/>
      <c r="G8" s="819"/>
      <c r="H8" s="416"/>
      <c r="I8" s="416"/>
      <c r="J8" s="416"/>
      <c r="K8" s="416"/>
      <c r="L8" s="416"/>
      <c r="M8" s="1112"/>
      <c r="N8" s="1112"/>
      <c r="O8" s="2506" t="s">
        <v>1077</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1078</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5151"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5151"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89</v>
      </c>
      <c r="G11" s="2261" t="s">
        <v>1079</v>
      </c>
      <c r="H11" s="2493" t="s">
        <v>1080</v>
      </c>
      <c r="I11" s="2493" t="s">
        <v>1081</v>
      </c>
      <c r="J11" s="2494"/>
      <c r="K11" s="2494"/>
      <c r="L11" s="2494"/>
      <c r="M11" s="2494"/>
      <c r="N11" s="2494"/>
      <c r="O11" s="2265" t="s">
        <v>1082</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1082</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1082</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1083</v>
      </c>
      <c r="P12" s="2265"/>
      <c r="Q12" s="2265"/>
      <c r="R12" s="2265"/>
      <c r="S12" s="2265" t="s">
        <v>1084</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1085</v>
      </c>
      <c r="BU12" s="2443"/>
      <c r="BV12" s="2443"/>
      <c r="BW12" s="2489"/>
      <c r="BX12" s="2442" t="s">
        <v>1086</v>
      </c>
      <c r="BY12" s="2443"/>
      <c r="BZ12" s="2443"/>
      <c r="CA12" s="2489"/>
      <c r="CB12" s="2442" t="s">
        <v>1087</v>
      </c>
      <c r="CC12" s="2489"/>
      <c r="CD12" s="2442" t="s">
        <v>1088</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1089</v>
      </c>
      <c r="CZ12" s="2443"/>
      <c r="DA12" s="2443"/>
      <c r="DB12" s="2443"/>
      <c r="DC12" s="2443"/>
      <c r="DD12" s="2489"/>
      <c r="DE12" s="2442" t="s">
        <v>1090</v>
      </c>
      <c r="DF12" s="2489"/>
      <c r="DG12" s="2442" t="s">
        <v>1088</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1091</v>
      </c>
      <c r="P13" s="2265"/>
      <c r="Q13" s="2265"/>
      <c r="R13" s="2265"/>
      <c r="S13" s="2392" t="s">
        <v>1092</v>
      </c>
      <c r="T13" s="2444"/>
      <c r="U13" s="2183" t="s">
        <v>1093</v>
      </c>
      <c r="V13" s="2183"/>
      <c r="W13" s="2183"/>
      <c r="X13" s="2183"/>
      <c r="Y13" s="2183" t="s">
        <v>1094</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1095</v>
      </c>
      <c r="BU13" s="2444"/>
      <c r="BV13" s="2392" t="s">
        <v>1096</v>
      </c>
      <c r="BW13" s="2444"/>
      <c r="BX13" s="2392" t="s">
        <v>1097</v>
      </c>
      <c r="BY13" s="2444"/>
      <c r="BZ13" s="2392" t="s">
        <v>1098</v>
      </c>
      <c r="CA13" s="2444"/>
      <c r="CB13" s="2392" t="s">
        <v>1099</v>
      </c>
      <c r="CC13" s="2444"/>
      <c r="CD13" s="2392" t="s">
        <v>1100</v>
      </c>
      <c r="CE13" s="2444"/>
      <c r="CF13" s="2392" t="s">
        <v>1101</v>
      </c>
      <c r="CG13" s="2444"/>
      <c r="CH13" s="2442" t="s">
        <v>1102</v>
      </c>
      <c r="CI13" s="2443"/>
      <c r="CJ13" s="2443"/>
      <c r="CK13" s="2489"/>
      <c r="CL13" s="2492"/>
      <c r="CM13" s="2490"/>
      <c r="CN13" s="2490"/>
      <c r="CO13" s="2490"/>
      <c r="CP13" s="2490"/>
      <c r="CQ13" s="2490"/>
      <c r="CR13" s="2490"/>
      <c r="CS13" s="2490"/>
      <c r="CT13" s="2490"/>
      <c r="CU13" s="2490"/>
      <c r="CV13" s="2490"/>
      <c r="CW13" s="2490"/>
      <c r="CX13" s="2509"/>
      <c r="CY13" s="2392" t="s">
        <v>1103</v>
      </c>
      <c r="CZ13" s="2444"/>
      <c r="DA13" s="2392" t="s">
        <v>1104</v>
      </c>
      <c r="DB13" s="2444"/>
      <c r="DC13" s="2392" t="s">
        <v>1105</v>
      </c>
      <c r="DD13" s="2444"/>
      <c r="DE13" s="2392" t="s">
        <v>1106</v>
      </c>
      <c r="DF13" s="2444"/>
      <c r="DG13" s="2442" t="s">
        <v>1107</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1108</v>
      </c>
      <c r="P14" s="2444"/>
      <c r="Q14" s="2392" t="s">
        <v>1109</v>
      </c>
      <c r="R14" s="2444"/>
      <c r="S14" s="2393"/>
      <c r="T14" s="2269"/>
      <c r="U14" s="2392" t="s">
        <v>841</v>
      </c>
      <c r="V14" s="2444"/>
      <c r="W14" s="2392" t="s">
        <v>844</v>
      </c>
      <c r="X14" s="2444"/>
      <c r="Y14" s="2392" t="s">
        <v>841</v>
      </c>
      <c r="Z14" s="2444"/>
      <c r="AA14" s="2392" t="s">
        <v>851</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1110</v>
      </c>
      <c r="CI14" s="2444"/>
      <c r="CJ14" s="2392" t="s">
        <v>1111</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1112</v>
      </c>
      <c r="DH14" s="2444"/>
      <c r="DI14" s="2392" t="s">
        <v>1113</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831</v>
      </c>
      <c r="P16" s="2489"/>
      <c r="Q16" s="2442" t="s">
        <v>833</v>
      </c>
      <c r="R16" s="2489"/>
      <c r="S16" s="2442" t="s">
        <v>837</v>
      </c>
      <c r="T16" s="2489"/>
      <c r="U16" s="2442" t="s">
        <v>842</v>
      </c>
      <c r="V16" s="2489"/>
      <c r="W16" s="2442" t="s">
        <v>845</v>
      </c>
      <c r="X16" s="2489"/>
      <c r="Y16" s="2442" t="s">
        <v>849</v>
      </c>
      <c r="Z16" s="2489"/>
      <c r="AA16" s="2442" t="s">
        <v>852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564</v>
      </c>
      <c r="BU16" s="2489"/>
      <c r="BV16" s="2442" t="s">
        <v>564</v>
      </c>
      <c r="BW16" s="2489"/>
      <c r="BX16" s="2442" t="s">
        <v>564</v>
      </c>
      <c r="BY16" s="2489"/>
      <c r="BZ16" s="2442" t="s">
        <v>564</v>
      </c>
      <c r="CA16" s="2489"/>
      <c r="CB16" s="2442" t="s">
        <v>1114</v>
      </c>
      <c r="CC16" s="2489"/>
      <c r="CD16" s="2442" t="s">
        <v>564</v>
      </c>
      <c r="CE16" s="2489"/>
      <c r="CF16" s="2442" t="s">
        <v>1115</v>
      </c>
      <c r="CG16" s="2489"/>
      <c r="CH16" s="2442" t="s">
        <v>1116</v>
      </c>
      <c r="CI16" s="2489"/>
      <c r="CJ16" s="2442" t="s">
        <v>1116</v>
      </c>
      <c r="CK16" s="2489"/>
      <c r="CL16" s="2492"/>
      <c r="CM16" s="2490"/>
      <c r="CN16" s="2490"/>
      <c r="CO16" s="2490"/>
      <c r="CP16" s="2490"/>
      <c r="CQ16" s="2490"/>
      <c r="CR16" s="2490"/>
      <c r="CS16" s="2490"/>
      <c r="CT16" s="2490"/>
      <c r="CU16" s="2490"/>
      <c r="CV16" s="2490"/>
      <c r="CW16" s="2490"/>
      <c r="CX16" s="2509"/>
      <c r="CY16" s="2392" t="s">
        <v>564</v>
      </c>
      <c r="CZ16" s="2444"/>
      <c r="DA16" s="2392" t="s">
        <v>564</v>
      </c>
      <c r="DB16" s="2444"/>
      <c r="DC16" s="2392" t="s">
        <v>564</v>
      </c>
      <c r="DD16" s="2444"/>
      <c r="DE16" s="2442" t="s">
        <v>1114</v>
      </c>
      <c r="DF16" s="2489"/>
      <c r="DG16" s="2442" t="s">
        <v>1117</v>
      </c>
      <c r="DH16" s="2489"/>
      <c r="DI16" s="2442" t="s">
        <v>1117</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1118</v>
      </c>
      <c r="P17" s="1247" t="s">
        <v>1119</v>
      </c>
      <c r="Q17" s="1247" t="s">
        <v>1118</v>
      </c>
      <c r="R17" s="1247" t="s">
        <v>1119</v>
      </c>
      <c r="S17" s="1247" t="s">
        <v>1118</v>
      </c>
      <c r="T17" s="1247" t="s">
        <v>1119</v>
      </c>
      <c r="U17" s="1247" t="s">
        <v>1118</v>
      </c>
      <c r="V17" s="1247" t="s">
        <v>1119</v>
      </c>
      <c r="W17" s="1247" t="s">
        <v>1118</v>
      </c>
      <c r="X17" s="1247" t="s">
        <v>1119</v>
      </c>
      <c r="Y17" s="1247" t="s">
        <v>1118</v>
      </c>
      <c r="Z17" s="1247" t="s">
        <v>1119</v>
      </c>
      <c r="AA17" s="1247" t="s">
        <v>1118</v>
      </c>
      <c r="AB17" s="1247" t="s">
        <v>1119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1118</v>
      </c>
      <c r="BU17" s="1247" t="s">
        <v>1119</v>
      </c>
      <c r="BV17" s="1247" t="s">
        <v>1118</v>
      </c>
      <c r="BW17" s="1247" t="s">
        <v>1119</v>
      </c>
      <c r="BX17" s="1247" t="s">
        <v>1118</v>
      </c>
      <c r="BY17" s="1247" t="s">
        <v>1119</v>
      </c>
      <c r="BZ17" s="1247" t="s">
        <v>1118</v>
      </c>
      <c r="CA17" s="1247" t="s">
        <v>1119</v>
      </c>
      <c r="CB17" s="1247" t="s">
        <v>1118</v>
      </c>
      <c r="CC17" s="1247" t="s">
        <v>1119</v>
      </c>
      <c r="CD17" s="1247" t="s">
        <v>1118</v>
      </c>
      <c r="CE17" s="1247" t="s">
        <v>1119</v>
      </c>
      <c r="CF17" s="1247" t="s">
        <v>1118</v>
      </c>
      <c r="CG17" s="1247" t="s">
        <v>1119</v>
      </c>
      <c r="CH17" s="1247" t="s">
        <v>1118</v>
      </c>
      <c r="CI17" s="1247" t="s">
        <v>1119</v>
      </c>
      <c r="CJ17" s="1247" t="s">
        <v>1118</v>
      </c>
      <c r="CK17" s="1247" t="s">
        <v>1119</v>
      </c>
      <c r="CL17" s="2492"/>
      <c r="CM17" s="2490"/>
      <c r="CN17" s="2490"/>
      <c r="CO17" s="2490"/>
      <c r="CP17" s="2490"/>
      <c r="CQ17" s="2490"/>
      <c r="CR17" s="2490"/>
      <c r="CS17" s="2490"/>
      <c r="CT17" s="2490"/>
      <c r="CU17" s="2490"/>
      <c r="CV17" s="2490"/>
      <c r="CW17" s="2490"/>
      <c r="CX17" s="2509"/>
      <c r="CY17" s="1247" t="s">
        <v>1118</v>
      </c>
      <c r="CZ17" s="1247" t="s">
        <v>1119</v>
      </c>
      <c r="DA17" s="1247" t="s">
        <v>1118</v>
      </c>
      <c r="DB17" s="1247" t="s">
        <v>1119</v>
      </c>
      <c r="DC17" s="1247" t="s">
        <v>1118</v>
      </c>
      <c r="DD17" s="1247" t="s">
        <v>1119</v>
      </c>
      <c r="DE17" s="1247" t="s">
        <v>1118</v>
      </c>
      <c r="DF17" s="1247" t="s">
        <v>1119</v>
      </c>
      <c r="DG17" s="1247" t="s">
        <v>1118</v>
      </c>
      <c r="DH17" s="1247" t="s">
        <v>1119</v>
      </c>
      <c r="DI17" s="1247" t="s">
        <v>1118</v>
      </c>
      <c r="DJ17" s="1247" t="s">
        <v>1119</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5136"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5136"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5136"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5136"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5136" customFormat="1" customHeight="1" ht="12.75">
      <c r="A22" s="997"/>
      <c r="B22" s="997"/>
      <c r="C22" s="997"/>
      <c r="D22" s="997"/>
      <c r="E22" s="997"/>
      <c r="FX22" s="997"/>
      <c r="FY22" s="997"/>
      <c r="FZ22" s="997"/>
      <c r="GA22" s="997"/>
      <c r="GB22" s="997"/>
      <c r="GC22" s="978">
        <v>12</v>
      </c>
    </row>
    <row s="5201"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83</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8079C-F612-70A1-48A5-3D26AFF18617}"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5033"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972" width="10.00390625" customWidth="1"/>
    <col min="19" max="19" style="2774" width="10.57421875" hidden="1"/>
  </cols>
  <sheetData>
    <row s="2849" customFormat="1" customHeight="1" ht="15" hidden="1">
      <c r="C1" s="728"/>
      <c r="H1" s="473">
        <v>4</v>
      </c>
      <c r="R1" s="476"/>
      <c r="S1" s="473" t="s">
        <v>14</v>
      </c>
    </row>
    <row customHeight="1" ht="22.5" hidden="1">
      <c r="C2" s="1984" t="s">
        <v>518</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Муниципальное унитарное предприятие "Невельские коммунальные сети"</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106</v>
      </c>
      <c r="F9" s="2424"/>
      <c r="G9" s="872" t="str">
        <f>IF(G8="","",INDEX(DIFFERENTIATION_UNMERGE_VD,MATCH(G8,DIFFERENTIATION_ID_DIFF,0)))</f>
        <v/>
      </c>
      <c r="H9" s="872">
        <f>IF(H8="","",INDEX(DIFFERENTIATION_UNMERGE_VD,MATCH(H8,DIFFERENTIATION_ID_DIFF,0)))</f>
        <v>0</v>
      </c>
      <c r="I9" s="2183" t="s">
        <v>304</v>
      </c>
      <c r="S9" s="561">
        <v>15</v>
      </c>
    </row>
    <row s="2774" customFormat="1" customHeight="1" ht="15.75">
      <c r="A10" s="815"/>
      <c r="C10" s="232"/>
      <c r="D10" s="767"/>
      <c r="E10" s="2423" t="s">
        <v>570</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571</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303</v>
      </c>
      <c r="E12" s="2426"/>
      <c r="F12" s="2426"/>
      <c r="G12" s="943"/>
      <c r="H12" s="943"/>
      <c r="I12" s="2183"/>
      <c r="R12" s="731"/>
      <c r="S12" s="814">
        <v>15</v>
      </c>
    </row>
    <row customHeight="1" ht="35.699999999999996">
      <c r="C13" s="232"/>
      <c r="D13" s="817" t="s">
        <v>89</v>
      </c>
      <c r="E13" s="816" t="s">
        <v>305</v>
      </c>
      <c r="F13" s="816" t="s">
        <v>572</v>
      </c>
      <c r="G13" s="864" t="s">
        <v>306</v>
      </c>
      <c r="H13" s="810" t="s">
        <v>306</v>
      </c>
      <c r="I13" s="2183"/>
      <c r="S13" s="561">
        <v>34</v>
      </c>
    </row>
    <row customHeight="1" ht="15" hidden="1">
      <c r="C14" s="232"/>
      <c r="D14" s="649" t="s">
        <v>110</v>
      </c>
      <c r="E14" s="649" t="s">
        <v>111</v>
      </c>
      <c r="F14" s="649" t="s">
        <v>91</v>
      </c>
      <c r="G14" s="715" t="str">
        <f>G1&amp;".1"</f>
        <v>.1</v>
      </c>
      <c r="H14" s="715" t="str">
        <f>H1&amp;".1"</f>
        <v>4.1</v>
      </c>
      <c r="I14" s="345"/>
      <c r="S14" s="561">
        <v>0</v>
      </c>
    </row>
    <row customHeight="1" ht="15.75">
      <c r="A15" s="561"/>
      <c r="C15" s="582"/>
      <c r="D15" s="577">
        <v>1</v>
      </c>
      <c r="E15" s="1986" t="str">
        <f>TP_P_A</f>
        <v>Количество поданных заявлений </v>
      </c>
      <c r="F15" s="577" t="s">
        <v>1120</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1120</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1120</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309</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1121</v>
      </c>
      <c r="E20" s="744"/>
      <c r="F20" s="565"/>
      <c r="G20" s="565"/>
      <c r="H20" s="565"/>
      <c r="I20" s="1819"/>
      <c r="S20" s="561">
        <v>0</v>
      </c>
    </row>
    <row customHeight="1" ht="29.25">
      <c r="C21" s="507"/>
      <c r="D21" s="595" t="s">
        <v>316</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1122</v>
      </c>
      <c r="F22" s="628"/>
      <c r="G22" s="628"/>
      <c r="H22" s="628"/>
      <c r="I22" s="2227"/>
      <c r="R22" s="561"/>
      <c r="S22" s="561">
        <v>15</v>
      </c>
    </row>
    <row customHeight="1" ht="22.5" hidden="1">
      <c r="A23" s="505" t="s">
        <v>83</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2FCDF-C35A-B958-632D-93A248BC376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4" width="9.140625" hidden="1" customWidth="1"/>
    <col min="2" max="2" style="2849"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Муниципальное унитарное предприятие "Невельские коммунальные сети"</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89</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309</v>
      </c>
      <c r="G12" s="207"/>
      <c r="Q12" s="139">
        <v>62</v>
      </c>
    </row>
    <row customHeight="1" ht="24">
      <c r="A13" s="248"/>
      <c r="C13" s="152"/>
      <c r="D13" s="203" t="s">
        <v>1027</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1063</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1123</v>
      </c>
      <c r="F15" s="257"/>
      <c r="G15" s="2227"/>
      <c r="Q15" s="139">
        <v>15</v>
      </c>
    </row>
    <row customHeight="1" ht="14.699999999999998">
      <c r="A16" s="248"/>
      <c r="C16" s="152"/>
      <c r="D16" s="203" t="s">
        <v>1029</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309</v>
      </c>
      <c r="G16" s="393"/>
      <c r="Q16" s="139">
        <v>14</v>
      </c>
    </row>
    <row customHeight="1" ht="14.699999999999998">
      <c r="A17" s="248"/>
      <c r="C17" s="152"/>
      <c r="D17" s="203" t="s">
        <v>1071</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1124</v>
      </c>
      <c r="F18" s="394"/>
      <c r="G18" s="2227"/>
      <c r="I18" s="406"/>
      <c r="J18" s="406"/>
      <c r="Q18" s="398">
        <v>21</v>
      </c>
    </row>
    <row s="2774" customFormat="1" customHeight="1" ht="256.5" hidden="1">
      <c r="A19" s="399"/>
      <c r="B19" s="473"/>
      <c r="C19" s="432"/>
      <c r="D19" s="940" t="s">
        <v>1031</v>
      </c>
      <c r="E19" s="939" t="s">
        <v>1125</v>
      </c>
      <c r="F19" s="441"/>
      <c r="G19" s="393" t="s">
        <v>1126</v>
      </c>
      <c r="I19" s="556"/>
      <c r="J19" s="556"/>
      <c r="Q19" s="814">
        <v>0</v>
      </c>
    </row>
    <row s="2774" customFormat="1" customHeight="1" ht="14.699999999999998">
      <c r="A20" s="399"/>
      <c r="B20" s="202"/>
      <c r="C20" s="363"/>
      <c r="D20" s="941">
        <v>2</v>
      </c>
      <c r="E20" s="386" t="s">
        <v>1127</v>
      </c>
      <c r="F20" s="254" t="s">
        <v>309</v>
      </c>
      <c r="G20" s="393"/>
      <c r="I20" s="406"/>
      <c r="J20" s="406"/>
      <c r="Q20" s="398">
        <v>14</v>
      </c>
    </row>
    <row s="2774" customFormat="1" customHeight="1" ht="18.75" hidden="1">
      <c r="A21" s="399"/>
      <c r="B21" s="202"/>
      <c r="C21" s="363"/>
      <c r="D21" s="389" t="s">
        <v>642</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111</v>
      </c>
      <c r="E23" s="253" t="s">
        <v>1128</v>
      </c>
      <c r="F23" s="1726" t="s">
        <v>309</v>
      </c>
      <c r="G23" s="401"/>
      <c r="I23" s="1680"/>
      <c r="J23" s="1680"/>
      <c r="Q23" s="1687">
        <v>0</v>
      </c>
    </row>
    <row s="2774" customFormat="1" customHeight="1" ht="14.25" hidden="1">
      <c r="A24" s="399"/>
      <c r="B24" s="1216"/>
      <c r="C24" s="432"/>
      <c r="D24" s="1729" t="s">
        <v>714</v>
      </c>
      <c r="E24" s="1728" t="s">
        <v>1129</v>
      </c>
      <c r="F24" s="1726" t="s">
        <v>309</v>
      </c>
      <c r="G24" s="393"/>
      <c r="I24" s="1680"/>
      <c r="J24" s="1680"/>
      <c r="Q24" s="1687">
        <v>0</v>
      </c>
    </row>
    <row s="2774" customFormat="1" customHeight="1" ht="14.25" hidden="1">
      <c r="A25" s="399"/>
      <c r="B25" s="1216"/>
      <c r="C25" s="432"/>
      <c r="D25" s="1729" t="s">
        <v>717</v>
      </c>
      <c r="E25" s="251"/>
      <c r="F25" s="441"/>
      <c r="G25" s="2225" t="s">
        <v>1130</v>
      </c>
      <c r="I25" s="1680"/>
      <c r="J25" s="1680"/>
      <c r="Q25" s="1687">
        <v>0</v>
      </c>
    </row>
    <row s="2774" customFormat="1" customHeight="1" ht="22.5" hidden="1">
      <c r="A26" s="399"/>
      <c r="B26" s="1216"/>
      <c r="C26" s="432"/>
      <c r="D26" s="403"/>
      <c r="E26" s="405" t="s">
        <v>1131</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83</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CB076-C7FE-7C23-BBED-FC1A9267B3E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49"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518</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518</v>
      </c>
      <c r="D4" s="1729"/>
      <c r="E4" s="261" t="s">
        <v>1132</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518</v>
      </c>
      <c r="D6" s="1729"/>
      <c r="E6" s="262" t="s">
        <v>1133</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518</v>
      </c>
      <c r="D8" s="1729"/>
      <c r="E8" s="262" t="s">
        <v>1134</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518</v>
      </c>
      <c r="D10" s="1729"/>
      <c r="E10" s="262" t="s">
        <v>1135</v>
      </c>
      <c r="F10" s="1726"/>
      <c r="G10" s="1730"/>
      <c r="H10" s="1726" t="s">
        <v>309</v>
      </c>
      <c r="K10" s="1680"/>
      <c r="L10" s="1680" t="s">
        <v>1136</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Муниципальное унитарное предприятие "Невельские коммунальные сети"</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89</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1137</v>
      </c>
      <c r="F21" s="2517"/>
      <c r="G21" s="2517"/>
      <c r="H21" s="2517"/>
      <c r="I21" s="264"/>
      <c r="M21" s="139">
        <v>14</v>
      </c>
    </row>
    <row customHeight="1" ht="21">
      <c r="A22" s="1739"/>
      <c r="C22" s="152"/>
      <c r="D22" s="203" t="s">
        <v>1027</v>
      </c>
      <c r="E22" s="250" t="s">
        <v>1138</v>
      </c>
      <c r="F22" s="254"/>
      <c r="G22" s="1793"/>
      <c r="H22" s="254" t="s">
        <v>309</v>
      </c>
      <c r="I22" s="207" t="s">
        <v>1139</v>
      </c>
      <c r="M22" s="139">
        <v>20</v>
      </c>
    </row>
    <row customHeight="1" ht="60">
      <c r="A23" s="1739"/>
      <c r="C23" s="152"/>
      <c r="D23" s="203" t="s">
        <v>1029</v>
      </c>
      <c r="E23" s="250" t="s">
        <v>1140</v>
      </c>
      <c r="F23" s="254"/>
      <c r="G23" s="313"/>
      <c r="H23" s="269"/>
      <c r="I23" s="314" t="s">
        <v>1141</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309</v>
      </c>
      <c r="H24" s="269"/>
      <c r="I24" s="315" t="s">
        <v>637</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327</v>
      </c>
      <c r="E26" s="255"/>
      <c r="F26" s="254"/>
      <c r="G26" s="254" t="s">
        <v>309</v>
      </c>
      <c r="H26" s="269"/>
      <c r="I26" s="2225" t="s">
        <v>1142</v>
      </c>
      <c r="M26" s="139">
        <v>14</v>
      </c>
    </row>
    <row customHeight="1" ht="15.75">
      <c r="A27" s="1739" t="s">
        <v>110</v>
      </c>
      <c r="C27" s="152"/>
      <c r="D27" s="165"/>
      <c r="E27" s="259" t="s">
        <v>325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759</v>
      </c>
      <c r="E29" s="261" t="s">
        <v>1132</v>
      </c>
      <c r="F29" s="254"/>
      <c r="G29" s="313"/>
      <c r="H29" s="254" t="s">
        <v>309</v>
      </c>
      <c r="I29" s="2225" t="s">
        <v>1143</v>
      </c>
      <c r="M29" s="139">
        <v>20</v>
      </c>
    </row>
    <row customHeight="1" ht="15.75">
      <c r="A30" s="1739" t="s">
        <v>111</v>
      </c>
      <c r="C30" s="152"/>
      <c r="D30" s="165"/>
      <c r="E30" s="259" t="s">
        <v>325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1144</v>
      </c>
      <c r="E33" s="262" t="s">
        <v>1133</v>
      </c>
      <c r="F33" s="254"/>
      <c r="G33" s="313"/>
      <c r="H33" s="254" t="s">
        <v>309</v>
      </c>
      <c r="I33" s="2225" t="s">
        <v>1145</v>
      </c>
      <c r="M33" s="139">
        <v>14</v>
      </c>
    </row>
    <row customHeight="1" ht="15.75">
      <c r="A34" s="1739" t="s">
        <v>91</v>
      </c>
      <c r="C34" s="152"/>
      <c r="D34" s="165"/>
      <c r="E34" s="260" t="s">
        <v>325</v>
      </c>
      <c r="F34" s="256"/>
      <c r="G34" s="256"/>
      <c r="H34" s="257"/>
      <c r="I34" s="2227"/>
      <c r="M34" s="139">
        <v>15</v>
      </c>
    </row>
    <row customHeight="1" ht="25.2">
      <c r="A35" s="1739"/>
      <c r="C35" s="152"/>
      <c r="D35" s="203" t="s">
        <v>887</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1146</v>
      </c>
      <c r="E36" s="262" t="s">
        <v>1134</v>
      </c>
      <c r="F36" s="254"/>
      <c r="G36" s="313"/>
      <c r="H36" s="254" t="s">
        <v>309</v>
      </c>
      <c r="I36" s="2199" t="s">
        <v>1147</v>
      </c>
      <c r="M36" s="139">
        <v>14</v>
      </c>
    </row>
    <row customHeight="1" ht="15.75">
      <c r="A37" s="1739" t="s">
        <v>92</v>
      </c>
      <c r="C37" s="152"/>
      <c r="D37" s="165"/>
      <c r="E37" s="260" t="s">
        <v>325</v>
      </c>
      <c r="F37" s="256"/>
      <c r="G37" s="256"/>
      <c r="H37" s="257"/>
      <c r="I37" s="2199"/>
      <c r="M37" s="139">
        <v>15</v>
      </c>
    </row>
    <row customHeight="1" ht="27.299999999999997">
      <c r="A38" s="1739"/>
      <c r="C38" s="152"/>
      <c r="D38" s="203" t="s">
        <v>888</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889</v>
      </c>
      <c r="E39" s="262" t="s">
        <v>1135</v>
      </c>
      <c r="F39" s="254"/>
      <c r="G39" s="263"/>
      <c r="H39" s="254" t="s">
        <v>309</v>
      </c>
      <c r="I39" s="2225" t="s">
        <v>1148</v>
      </c>
      <c r="L39" s="211" t="s">
        <v>1136</v>
      </c>
      <c r="M39" s="139">
        <v>14</v>
      </c>
    </row>
    <row customHeight="1" ht="15.75">
      <c r="A40" s="1739" t="s">
        <v>100</v>
      </c>
      <c r="C40" s="152"/>
      <c r="D40" s="165"/>
      <c r="E40" s="260" t="s">
        <v>325</v>
      </c>
      <c r="F40" s="256"/>
      <c r="G40" s="256"/>
      <c r="H40" s="257"/>
      <c r="I40" s="2227"/>
      <c r="M40" s="139">
        <v>15</v>
      </c>
    </row>
    <row s="5281" customFormat="1" customHeight="1" ht="3">
      <c r="A41" s="1739"/>
      <c r="K41" s="252"/>
      <c r="L41" s="252"/>
      <c r="M41" s="196">
        <v>3</v>
      </c>
    </row>
    <row customHeight="1" ht="26.25">
      <c r="D42" s="1737" t="s">
        <v>809</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83</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A97C3-1E73-2CAC-97E1-318733F768D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5284"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1149</v>
      </c>
      <c r="D3" s="400"/>
      <c r="E3" s="1087"/>
      <c r="F3" s="1087"/>
      <c r="G3" s="2483"/>
      <c r="H3" s="1556"/>
      <c r="I3" s="707" t="s">
        <v>1150</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1151</v>
      </c>
      <c r="D6" s="400"/>
      <c r="E6" s="1087"/>
      <c r="F6" s="1087"/>
      <c r="G6" s="2483"/>
      <c r="H6" s="1556"/>
      <c r="I6" s="707" t="s">
        <v>1150</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45618.48091435185</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1-3.25-935/24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89</v>
      </c>
      <c r="F20" s="2280" t="s">
        <v>122</v>
      </c>
      <c r="G20" s="2280" t="s">
        <v>123</v>
      </c>
      <c r="H20" s="2442" t="s">
        <v>1152</v>
      </c>
      <c r="I20" s="2443"/>
      <c r="J20" s="2489"/>
      <c r="K20" s="2280" t="s">
        <v>306</v>
      </c>
      <c r="L20" s="2280" t="s">
        <v>393</v>
      </c>
      <c r="M20" s="2445"/>
      <c r="AH20" s="430">
        <v>21</v>
      </c>
    </row>
    <row customHeight="1" ht="22.049999999999997">
      <c r="D21" s="432"/>
      <c r="E21" s="2335"/>
      <c r="F21" s="2281"/>
      <c r="G21" s="2281"/>
      <c r="H21" s="2274" t="s">
        <v>1153</v>
      </c>
      <c r="I21" s="2276"/>
      <c r="J21" s="164" t="s">
        <v>1154</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309</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1149</v>
      </c>
      <c r="D25" s="2522"/>
      <c r="E25" s="2260"/>
      <c r="F25" s="2526"/>
      <c r="G25" s="2483"/>
      <c r="H25" s="1556"/>
      <c r="I25" s="707" t="s">
        <v>1150</v>
      </c>
      <c r="J25" s="627"/>
      <c r="K25" s="1556"/>
      <c r="L25" s="270"/>
      <c r="M25" s="2226"/>
      <c r="N25" s="390"/>
      <c r="O25" s="1680"/>
      <c r="P25" s="1680"/>
      <c r="AH25" s="1687">
        <v>0</v>
      </c>
    </row>
    <row customHeight="1" ht="0.75" hidden="1">
      <c r="A26" s="1836"/>
      <c r="B26" s="1836"/>
      <c r="C26" s="425" t="s">
        <v>1155</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309</v>
      </c>
      <c r="M27" s="2226"/>
      <c r="N27" s="390"/>
      <c r="O27" s="1680"/>
      <c r="P27" s="1680"/>
      <c r="AH27" s="1687">
        <v>0</v>
      </c>
    </row>
    <row s="2774" customFormat="1" customHeight="1" ht="18.75" hidden="1">
      <c r="A28" s="1836"/>
      <c r="B28" s="1836"/>
      <c r="C28" s="425" t="s">
        <v>1149</v>
      </c>
      <c r="D28" s="2518"/>
      <c r="E28" s="2519"/>
      <c r="F28" s="2520"/>
      <c r="G28" s="2483"/>
      <c r="H28" s="1556"/>
      <c r="I28" s="707" t="s">
        <v>1150</v>
      </c>
      <c r="J28" s="627"/>
      <c r="K28" s="1556"/>
      <c r="L28" s="270"/>
      <c r="M28" s="2226"/>
      <c r="N28" s="390"/>
      <c r="O28" s="1680"/>
      <c r="P28" s="1680"/>
      <c r="AH28" s="1687">
        <v>0</v>
      </c>
    </row>
    <row s="2774" customFormat="1" customHeight="1" ht="0.75" hidden="1">
      <c r="A29" s="1836"/>
      <c r="B29" s="1836"/>
      <c r="C29" s="425" t="s">
        <v>1155</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309</v>
      </c>
      <c r="M30" s="2226"/>
      <c r="N30" s="390"/>
      <c r="O30" s="1680"/>
      <c r="P30" s="1680"/>
      <c r="AH30" s="1687">
        <v>0</v>
      </c>
    </row>
    <row s="2774" customFormat="1" customHeight="1" ht="18.75" hidden="1">
      <c r="A31" s="1836"/>
      <c r="B31" s="1836"/>
      <c r="C31" s="425" t="s">
        <v>1149</v>
      </c>
      <c r="D31" s="2518"/>
      <c r="E31" s="2260"/>
      <c r="F31" s="2439"/>
      <c r="G31" s="2483"/>
      <c r="H31" s="1556"/>
      <c r="I31" s="707" t="s">
        <v>1150</v>
      </c>
      <c r="J31" s="627"/>
      <c r="K31" s="1556"/>
      <c r="L31" s="270"/>
      <c r="M31" s="2226"/>
      <c r="N31" s="390"/>
      <c r="O31" s="1680"/>
      <c r="P31" s="1680"/>
      <c r="AH31" s="1687">
        <v>0</v>
      </c>
    </row>
    <row s="2774" customFormat="1" customHeight="1" ht="0.75" hidden="1">
      <c r="A32" s="1836"/>
      <c r="B32" s="1836"/>
      <c r="C32" s="425" t="s">
        <v>1155</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309</v>
      </c>
      <c r="M33" s="2226"/>
      <c r="N33" s="390"/>
      <c r="O33" s="1680"/>
      <c r="P33" s="1680"/>
      <c r="AH33" s="1687">
        <v>0</v>
      </c>
    </row>
    <row s="2774" customFormat="1" customHeight="1" ht="18.75" hidden="1">
      <c r="A34" s="1836"/>
      <c r="B34" s="1836"/>
      <c r="C34" s="425" t="s">
        <v>1149</v>
      </c>
      <c r="D34" s="2518"/>
      <c r="E34" s="2260"/>
      <c r="F34" s="2439"/>
      <c r="G34" s="2483"/>
      <c r="H34" s="1556"/>
      <c r="I34" s="707" t="s">
        <v>1150</v>
      </c>
      <c r="J34" s="627"/>
      <c r="K34" s="1556"/>
      <c r="L34" s="270"/>
      <c r="M34" s="2226"/>
      <c r="N34" s="390"/>
      <c r="O34" s="1680"/>
      <c r="P34" s="1680"/>
      <c r="AH34" s="1687">
        <v>0</v>
      </c>
    </row>
    <row s="2774" customFormat="1" customHeight="1" ht="0.75" hidden="1">
      <c r="A35" s="1836"/>
      <c r="B35" s="1836"/>
      <c r="C35" s="425" t="s">
        <v>1155</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309</v>
      </c>
      <c r="M36" s="2226"/>
      <c r="N36" s="390"/>
      <c r="O36" s="1680"/>
      <c r="P36" s="1680"/>
      <c r="AH36" s="1687">
        <v>0</v>
      </c>
    </row>
    <row s="2774" customFormat="1" customHeight="1" ht="18.75" hidden="1">
      <c r="A37" s="1836"/>
      <c r="B37" s="1836"/>
      <c r="C37" s="425" t="s">
        <v>1149</v>
      </c>
      <c r="D37" s="2518"/>
      <c r="E37" s="2260"/>
      <c r="F37" s="2439"/>
      <c r="G37" s="2483"/>
      <c r="H37" s="1556"/>
      <c r="I37" s="707" t="s">
        <v>1150</v>
      </c>
      <c r="J37" s="627"/>
      <c r="K37" s="1556"/>
      <c r="L37" s="270"/>
      <c r="M37" s="2226"/>
      <c r="N37" s="390"/>
      <c r="O37" s="1680"/>
      <c r="P37" s="1680"/>
      <c r="AH37" s="1687">
        <v>0</v>
      </c>
    </row>
    <row s="2774" customFormat="1" customHeight="1" ht="0.75" hidden="1">
      <c r="A38" s="1836"/>
      <c r="B38" s="1836"/>
      <c r="C38" s="425" t="s">
        <v>1155</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309</v>
      </c>
      <c r="M39" s="2226"/>
      <c r="N39" s="390"/>
      <c r="O39" s="1680"/>
      <c r="P39" s="1680"/>
      <c r="AH39" s="1687">
        <v>0</v>
      </c>
    </row>
    <row s="2774" customFormat="1" customHeight="1" ht="18.75" hidden="1">
      <c r="A40" s="1836"/>
      <c r="B40" s="1836"/>
      <c r="C40" s="425" t="s">
        <v>1149</v>
      </c>
      <c r="D40" s="2518"/>
      <c r="E40" s="2260"/>
      <c r="F40" s="2439"/>
      <c r="G40" s="2483"/>
      <c r="H40" s="1556"/>
      <c r="I40" s="707" t="s">
        <v>1150</v>
      </c>
      <c r="J40" s="627"/>
      <c r="K40" s="1556"/>
      <c r="L40" s="270"/>
      <c r="M40" s="2226"/>
      <c r="N40" s="390"/>
      <c r="O40" s="1680"/>
      <c r="P40" s="1680"/>
      <c r="AH40" s="1687">
        <v>0</v>
      </c>
    </row>
    <row s="2774" customFormat="1" customHeight="1" ht="0.75" hidden="1">
      <c r="A41" s="1836"/>
      <c r="B41" s="1836"/>
      <c r="C41" s="425" t="s">
        <v>1155</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309</v>
      </c>
      <c r="M42" s="2226"/>
      <c r="N42" s="390"/>
      <c r="O42" s="1680"/>
      <c r="P42" s="1680"/>
      <c r="AH42" s="1687">
        <v>0</v>
      </c>
    </row>
    <row s="2774" customFormat="1" customHeight="1" ht="18.75" hidden="1">
      <c r="A43" s="1836"/>
      <c r="B43" s="1836"/>
      <c r="C43" s="425" t="s">
        <v>1149</v>
      </c>
      <c r="D43" s="2518"/>
      <c r="E43" s="2260"/>
      <c r="F43" s="2439"/>
      <c r="G43" s="2483"/>
      <c r="H43" s="1556"/>
      <c r="I43" s="707" t="s">
        <v>1150</v>
      </c>
      <c r="J43" s="627"/>
      <c r="K43" s="1556"/>
      <c r="L43" s="270"/>
      <c r="M43" s="2226"/>
      <c r="N43" s="390"/>
      <c r="O43" s="1680"/>
      <c r="P43" s="1680"/>
      <c r="AH43" s="1687">
        <v>0</v>
      </c>
    </row>
    <row s="2774" customFormat="1" customHeight="1" ht="0.75" hidden="1">
      <c r="A44" s="1836"/>
      <c r="B44" s="1836"/>
      <c r="C44" s="425" t="s">
        <v>1155</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309</v>
      </c>
      <c r="M45" s="2226"/>
      <c r="N45" s="390"/>
      <c r="O45" s="1680"/>
      <c r="P45" s="1680"/>
      <c r="AH45" s="1687">
        <v>0</v>
      </c>
    </row>
    <row s="2774" customFormat="1" customHeight="1" ht="18.75" hidden="1">
      <c r="A46" s="1836"/>
      <c r="B46" s="1836"/>
      <c r="C46" s="425" t="s">
        <v>1149</v>
      </c>
      <c r="D46" s="2518"/>
      <c r="E46" s="2260"/>
      <c r="F46" s="2439"/>
      <c r="G46" s="2483"/>
      <c r="H46" s="1556"/>
      <c r="I46" s="707" t="s">
        <v>1150</v>
      </c>
      <c r="J46" s="627"/>
      <c r="K46" s="1556"/>
      <c r="L46" s="270"/>
      <c r="M46" s="2226"/>
      <c r="N46" s="390"/>
      <c r="O46" s="1680"/>
      <c r="P46" s="1680"/>
      <c r="AH46" s="1687">
        <v>0</v>
      </c>
    </row>
    <row s="2774" customFormat="1" customHeight="1" ht="0.75" hidden="1">
      <c r="A47" s="1836"/>
      <c r="B47" s="1836"/>
      <c r="C47" s="425" t="s">
        <v>1155</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309</v>
      </c>
      <c r="M48" s="2226"/>
      <c r="N48" s="390"/>
      <c r="O48" s="1680"/>
      <c r="P48" s="1680"/>
      <c r="AH48" s="1687">
        <v>0</v>
      </c>
    </row>
    <row s="2774" customFormat="1" customHeight="1" ht="18.75" hidden="1">
      <c r="A49" s="1836"/>
      <c r="B49" s="1836"/>
      <c r="C49" s="425" t="s">
        <v>1149</v>
      </c>
      <c r="D49" s="2518"/>
      <c r="E49" s="2260"/>
      <c r="F49" s="2439"/>
      <c r="G49" s="2483"/>
      <c r="H49" s="1556"/>
      <c r="I49" s="707" t="s">
        <v>1150</v>
      </c>
      <c r="J49" s="627"/>
      <c r="K49" s="1556"/>
      <c r="L49" s="270"/>
      <c r="M49" s="2226"/>
      <c r="N49" s="390"/>
      <c r="O49" s="1680"/>
      <c r="P49" s="1680"/>
      <c r="AH49" s="1687">
        <v>0</v>
      </c>
    </row>
    <row s="2774" customFormat="1" customHeight="1" ht="0.75" hidden="1">
      <c r="A50" s="1836"/>
      <c r="B50" s="1836"/>
      <c r="C50" s="425" t="s">
        <v>1155</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309</v>
      </c>
      <c r="M51" s="2226"/>
      <c r="N51" s="390"/>
      <c r="O51" s="1680"/>
      <c r="P51" s="1680"/>
      <c r="AH51" s="1687">
        <v>0</v>
      </c>
    </row>
    <row s="2774" customFormat="1" customHeight="1" ht="18.75" hidden="1">
      <c r="A52" s="1836"/>
      <c r="B52" s="1836"/>
      <c r="C52" s="425" t="s">
        <v>1149</v>
      </c>
      <c r="D52" s="2518"/>
      <c r="E52" s="2260"/>
      <c r="F52" s="2439"/>
      <c r="G52" s="2483"/>
      <c r="H52" s="1556"/>
      <c r="I52" s="707" t="s">
        <v>1150</v>
      </c>
      <c r="J52" s="627"/>
      <c r="K52" s="1556"/>
      <c r="L52" s="270"/>
      <c r="M52" s="2226"/>
      <c r="N52" s="390"/>
      <c r="O52" s="1680"/>
      <c r="P52" s="1680"/>
      <c r="AH52" s="1687">
        <v>0</v>
      </c>
    </row>
    <row s="2774" customFormat="1" customHeight="1" ht="0.75" hidden="1">
      <c r="A53" s="1836"/>
      <c r="B53" s="1836"/>
      <c r="C53" s="425" t="s">
        <v>1155</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309</v>
      </c>
      <c r="M54" s="2226"/>
      <c r="N54" s="390"/>
      <c r="O54" s="1680"/>
      <c r="P54" s="1680"/>
      <c r="AH54" s="1687">
        <v>0</v>
      </c>
    </row>
    <row s="2774" customFormat="1" customHeight="1" ht="18.75" hidden="1">
      <c r="A55" s="1836"/>
      <c r="B55" s="1836"/>
      <c r="C55" s="425" t="s">
        <v>1149</v>
      </c>
      <c r="D55" s="2518"/>
      <c r="E55" s="2260"/>
      <c r="F55" s="2439"/>
      <c r="G55" s="2483"/>
      <c r="H55" s="1556"/>
      <c r="I55" s="707" t="s">
        <v>1150</v>
      </c>
      <c r="J55" s="627"/>
      <c r="K55" s="1556"/>
      <c r="L55" s="270"/>
      <c r="M55" s="2226"/>
      <c r="N55" s="390"/>
      <c r="O55" s="1680"/>
      <c r="P55" s="1680"/>
      <c r="AH55" s="1687">
        <v>0</v>
      </c>
    </row>
    <row s="2774" customFormat="1" customHeight="1" ht="0.75" hidden="1">
      <c r="A56" s="1836"/>
      <c r="B56" s="1836"/>
      <c r="C56" s="425" t="s">
        <v>1155</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309</v>
      </c>
      <c r="M57" s="2226"/>
      <c r="N57" s="390"/>
      <c r="O57" s="1680"/>
      <c r="P57" s="1680"/>
      <c r="AH57" s="1687">
        <v>0</v>
      </c>
    </row>
    <row s="2774" customFormat="1" customHeight="1" ht="18.75" hidden="1">
      <c r="A58" s="1836"/>
      <c r="B58" s="1836"/>
      <c r="C58" s="425" t="s">
        <v>1149</v>
      </c>
      <c r="D58" s="2518"/>
      <c r="E58" s="2260"/>
      <c r="F58" s="2439"/>
      <c r="G58" s="2483"/>
      <c r="H58" s="1556"/>
      <c r="I58" s="707" t="s">
        <v>1150</v>
      </c>
      <c r="J58" s="627"/>
      <c r="K58" s="1556"/>
      <c r="L58" s="270"/>
      <c r="M58" s="2226"/>
      <c r="N58" s="390"/>
      <c r="O58" s="1680"/>
      <c r="P58" s="1680"/>
      <c r="AH58" s="1687">
        <v>0</v>
      </c>
    </row>
    <row s="2774" customFormat="1" customHeight="1" ht="0.75" hidden="1">
      <c r="A59" s="1836"/>
      <c r="B59" s="1836"/>
      <c r="C59" s="425" t="s">
        <v>1155</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309</v>
      </c>
      <c r="M60" s="2226"/>
      <c r="N60" s="390"/>
      <c r="O60" s="1680"/>
      <c r="P60" s="1680"/>
      <c r="AH60" s="1687">
        <v>0</v>
      </c>
    </row>
    <row s="2774" customFormat="1" customHeight="1" ht="18.75" hidden="1">
      <c r="A61" s="1836"/>
      <c r="B61" s="1836"/>
      <c r="C61" s="425" t="s">
        <v>1149</v>
      </c>
      <c r="D61" s="2518"/>
      <c r="E61" s="2260"/>
      <c r="F61" s="2439"/>
      <c r="G61" s="2483"/>
      <c r="H61" s="1556"/>
      <c r="I61" s="707" t="s">
        <v>1150</v>
      </c>
      <c r="J61" s="627"/>
      <c r="K61" s="1556"/>
      <c r="L61" s="270"/>
      <c r="M61" s="2226"/>
      <c r="N61" s="390"/>
      <c r="O61" s="1680"/>
      <c r="P61" s="1680"/>
      <c r="AH61" s="1687">
        <v>0</v>
      </c>
    </row>
    <row s="2774" customFormat="1" customHeight="1" ht="0.75" hidden="1">
      <c r="A62" s="1836"/>
      <c r="B62" s="1836"/>
      <c r="C62" s="425" t="s">
        <v>1155</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309</v>
      </c>
      <c r="M63" s="2226"/>
      <c r="N63" s="390"/>
      <c r="O63" s="1680"/>
      <c r="P63" s="1680"/>
      <c r="AH63" s="1687">
        <v>0</v>
      </c>
    </row>
    <row s="2774" customFormat="1" customHeight="1" ht="18.75" hidden="1">
      <c r="A64" s="1836"/>
      <c r="B64" s="1836"/>
      <c r="C64" s="425" t="s">
        <v>1149</v>
      </c>
      <c r="D64" s="2518"/>
      <c r="E64" s="2260"/>
      <c r="F64" s="2439"/>
      <c r="G64" s="2483"/>
      <c r="H64" s="1556"/>
      <c r="I64" s="707" t="s">
        <v>1150</v>
      </c>
      <c r="J64" s="627"/>
      <c r="K64" s="1556"/>
      <c r="L64" s="270"/>
      <c r="M64" s="2226"/>
      <c r="N64" s="390"/>
      <c r="O64" s="1680"/>
      <c r="P64" s="1680"/>
      <c r="AH64" s="1687">
        <v>0</v>
      </c>
    </row>
    <row s="2774" customFormat="1" customHeight="1" ht="0.75" hidden="1">
      <c r="A65" s="1836"/>
      <c r="B65" s="1836"/>
      <c r="C65" s="425" t="s">
        <v>1155</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309</v>
      </c>
      <c r="M66" s="2226"/>
      <c r="N66" s="390"/>
      <c r="O66" s="1680"/>
      <c r="P66" s="1680"/>
      <c r="AH66" s="1687">
        <v>0</v>
      </c>
    </row>
    <row s="2774" customFormat="1" customHeight="1" ht="18.75" hidden="1">
      <c r="A67" s="1836"/>
      <c r="B67" s="1836"/>
      <c r="C67" s="425" t="s">
        <v>1149</v>
      </c>
      <c r="D67" s="2518"/>
      <c r="E67" s="2260"/>
      <c r="F67" s="2439"/>
      <c r="G67" s="2483"/>
      <c r="H67" s="1556"/>
      <c r="I67" s="707" t="s">
        <v>1150</v>
      </c>
      <c r="J67" s="627"/>
      <c r="K67" s="1556"/>
      <c r="L67" s="270"/>
      <c r="M67" s="2226"/>
      <c r="N67" s="390"/>
      <c r="O67" s="1680"/>
      <c r="P67" s="1680"/>
      <c r="AH67" s="1687">
        <v>0</v>
      </c>
    </row>
    <row s="2774" customFormat="1" customHeight="1" ht="0.75" hidden="1">
      <c r="A68" s="1836"/>
      <c r="B68" s="1836"/>
      <c r="C68" s="425" t="s">
        <v>1155</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309</v>
      </c>
      <c r="M69" s="2226"/>
      <c r="N69" s="390"/>
      <c r="O69" s="1680"/>
      <c r="P69" s="1680"/>
      <c r="AH69" s="1687">
        <v>0</v>
      </c>
    </row>
    <row s="2774" customFormat="1" customHeight="1" ht="18.75" hidden="1">
      <c r="A70" s="1836"/>
      <c r="B70" s="1836"/>
      <c r="C70" s="425" t="s">
        <v>1149</v>
      </c>
      <c r="D70" s="2518"/>
      <c r="E70" s="2260"/>
      <c r="F70" s="2439"/>
      <c r="G70" s="2483"/>
      <c r="H70" s="1556"/>
      <c r="I70" s="707" t="s">
        <v>1150</v>
      </c>
      <c r="J70" s="627"/>
      <c r="K70" s="1556"/>
      <c r="L70" s="270"/>
      <c r="M70" s="2226"/>
      <c r="N70" s="390"/>
      <c r="O70" s="1680"/>
      <c r="P70" s="1680"/>
      <c r="AH70" s="1687">
        <v>0</v>
      </c>
    </row>
    <row s="2774" customFormat="1" customHeight="1" ht="0.75" hidden="1">
      <c r="A71" s="1836"/>
      <c r="B71" s="1836"/>
      <c r="C71" s="425" t="s">
        <v>1155</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309</v>
      </c>
      <c r="M72" s="2226"/>
      <c r="N72" s="390"/>
      <c r="O72" s="1680"/>
      <c r="P72" s="1680"/>
      <c r="AH72" s="1687">
        <v>0</v>
      </c>
    </row>
    <row s="2774" customFormat="1" customHeight="1" ht="18.75" hidden="1">
      <c r="A73" s="1836"/>
      <c r="B73" s="1836"/>
      <c r="C73" s="425" t="s">
        <v>1149</v>
      </c>
      <c r="D73" s="2518"/>
      <c r="E73" s="2260"/>
      <c r="F73" s="2439"/>
      <c r="G73" s="2483"/>
      <c r="H73" s="1556"/>
      <c r="I73" s="707" t="s">
        <v>1150</v>
      </c>
      <c r="J73" s="627"/>
      <c r="K73" s="1556"/>
      <c r="L73" s="270"/>
      <c r="M73" s="2226"/>
      <c r="N73" s="390"/>
      <c r="O73" s="1680"/>
      <c r="P73" s="1680"/>
      <c r="AH73" s="1687">
        <v>0</v>
      </c>
    </row>
    <row s="2774" customFormat="1" customHeight="1" ht="0.75" hidden="1">
      <c r="A74" s="1836"/>
      <c r="B74" s="1836"/>
      <c r="C74" s="425" t="s">
        <v>1155</v>
      </c>
      <c r="D74" s="2518"/>
      <c r="E74" s="2260"/>
      <c r="F74" s="2439"/>
      <c r="G74" s="456"/>
      <c r="H74" s="1556"/>
      <c r="I74" s="707"/>
      <c r="J74" s="627"/>
      <c r="K74" s="1556"/>
      <c r="L74" s="270"/>
      <c r="M74" s="2226"/>
      <c r="N74" s="390"/>
      <c r="O74" s="1680"/>
      <c r="P74" s="1680"/>
      <c r="AH74" s="1687">
        <v>0</v>
      </c>
    </row>
    <row s="2774" customFormat="1" customHeight="1" ht="18.75" hidden="1">
      <c r="A75" s="1836" t="s">
        <v>265</v>
      </c>
      <c r="B75" s="1836" t="s">
        <v>266</v>
      </c>
      <c r="C75" s="425"/>
      <c r="D75" s="2518"/>
      <c r="E75" s="2260"/>
      <c r="F75" s="2439" t="str">
        <f>INDEX(PT_DIFFERENTIATION_VTAR,MATCH(A75,PT_DIFFERENTIATION_VTAR_ID,0))</f>
        <v>Тариф на водоотведение</v>
      </c>
      <c r="G75" s="2483" t="str">
        <f>INDEX(PT_DIFFERENTIATION_NTAR,MATCH(B75,PT_DIFFERENTIATION_NTAR_ID,0))</f>
        <v>Тариф на водоотведение</v>
      </c>
      <c r="H75" s="1918"/>
      <c r="I75" s="1795"/>
      <c r="J75" s="1829"/>
      <c r="K75" s="1921"/>
      <c r="L75" s="1918" t="s">
        <v>309</v>
      </c>
      <c r="M75" s="2226"/>
      <c r="N75" s="390"/>
      <c r="O75" s="1680"/>
      <c r="P75" s="1680"/>
      <c r="AH75" s="1687">
        <v>0</v>
      </c>
    </row>
    <row s="2774" customFormat="1" customHeight="1" ht="18.75" hidden="1">
      <c r="A76" s="1836"/>
      <c r="B76" s="1836"/>
      <c r="C76" s="425" t="s">
        <v>1149</v>
      </c>
      <c r="D76" s="2518"/>
      <c r="E76" s="2260"/>
      <c r="F76" s="2439"/>
      <c r="G76" s="2483"/>
      <c r="H76" s="1556"/>
      <c r="I76" s="707" t="s">
        <v>1150</v>
      </c>
      <c r="J76" s="627"/>
      <c r="K76" s="1556"/>
      <c r="L76" s="270"/>
      <c r="M76" s="2226"/>
      <c r="N76" s="390"/>
      <c r="O76" s="1680"/>
      <c r="P76" s="1680"/>
      <c r="AH76" s="1687">
        <v>0</v>
      </c>
    </row>
    <row s="2774" customFormat="1" customHeight="1" ht="0.75" hidden="1">
      <c r="A77" s="1836"/>
      <c r="B77" s="1836"/>
      <c r="C77" s="425" t="s">
        <v>1155</v>
      </c>
      <c r="D77" s="2518"/>
      <c r="E77" s="2260"/>
      <c r="F77" s="2439"/>
      <c r="G77" s="456"/>
      <c r="H77" s="1556"/>
      <c r="I77" s="707"/>
      <c r="J77" s="627"/>
      <c r="K77" s="1556"/>
      <c r="L77" s="270"/>
      <c r="M77" s="2226"/>
      <c r="N77" s="390"/>
      <c r="O77" s="1680"/>
      <c r="P77" s="1680"/>
      <c r="AH77" s="1687">
        <v>0</v>
      </c>
    </row>
    <row s="2774" customFormat="1" customHeight="1" ht="18.75" hidden="1">
      <c r="A78" s="1836" t="s">
        <v>273</v>
      </c>
      <c r="B78" s="1836" t="s">
        <v>274</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309</v>
      </c>
      <c r="M78" s="2226"/>
      <c r="N78" s="390"/>
      <c r="O78" s="1680"/>
      <c r="P78" s="1680"/>
      <c r="AH78" s="1687">
        <v>0</v>
      </c>
    </row>
    <row s="2774" customFormat="1" customHeight="1" ht="18.75" hidden="1">
      <c r="A79" s="1836"/>
      <c r="B79" s="1836"/>
      <c r="C79" s="425" t="s">
        <v>1149</v>
      </c>
      <c r="D79" s="2518"/>
      <c r="E79" s="2260"/>
      <c r="F79" s="2439"/>
      <c r="G79" s="2483"/>
      <c r="H79" s="1556"/>
      <c r="I79" s="707" t="s">
        <v>1150</v>
      </c>
      <c r="J79" s="627"/>
      <c r="K79" s="1556"/>
      <c r="L79" s="270"/>
      <c r="M79" s="2226"/>
      <c r="N79" s="390"/>
      <c r="O79" s="1680"/>
      <c r="P79" s="1680"/>
      <c r="AH79" s="1687">
        <v>0</v>
      </c>
    </row>
    <row s="2774" customFormat="1" customHeight="1" ht="0.75" hidden="1">
      <c r="A80" s="1836"/>
      <c r="B80" s="1836"/>
      <c r="C80" s="425" t="s">
        <v>1155</v>
      </c>
      <c r="D80" s="2518"/>
      <c r="E80" s="2260"/>
      <c r="F80" s="2439"/>
      <c r="G80" s="456"/>
      <c r="H80" s="1556"/>
      <c r="I80" s="707"/>
      <c r="J80" s="627"/>
      <c r="K80" s="1556"/>
      <c r="L80" s="270"/>
      <c r="M80" s="2226"/>
      <c r="N80" s="390"/>
      <c r="O80" s="1680"/>
      <c r="P80" s="1680"/>
      <c r="AH80" s="1687">
        <v>0</v>
      </c>
    </row>
    <row s="2774" customFormat="1" customHeight="1" ht="18.75" hidden="1">
      <c r="A81" s="1836" t="s">
        <v>278</v>
      </c>
      <c r="B81" s="1836" t="s">
        <v>279</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309</v>
      </c>
      <c r="M81" s="2226"/>
      <c r="N81" s="390"/>
      <c r="O81" s="1680"/>
      <c r="P81" s="1680"/>
      <c r="AH81" s="1687">
        <v>0</v>
      </c>
    </row>
    <row s="2774" customFormat="1" customHeight="1" ht="18.75" hidden="1">
      <c r="A82" s="1836"/>
      <c r="B82" s="1836"/>
      <c r="C82" s="425" t="s">
        <v>1149</v>
      </c>
      <c r="D82" s="2518"/>
      <c r="E82" s="2260"/>
      <c r="F82" s="2439"/>
      <c r="G82" s="2483"/>
      <c r="H82" s="1556"/>
      <c r="I82" s="707" t="s">
        <v>1150</v>
      </c>
      <c r="J82" s="627"/>
      <c r="K82" s="1556"/>
      <c r="L82" s="270"/>
      <c r="M82" s="2226"/>
      <c r="N82" s="390"/>
      <c r="O82" s="1680"/>
      <c r="P82" s="1680"/>
      <c r="AH82" s="1687">
        <v>0</v>
      </c>
    </row>
    <row s="2774" customFormat="1" customHeight="1" ht="1.05">
      <c r="A83" s="1836"/>
      <c r="B83" s="1836"/>
      <c r="C83" s="425" t="s">
        <v>1155</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309</v>
      </c>
      <c r="G85" s="254" t="s">
        <v>309</v>
      </c>
      <c r="H85" s="2274" t="s">
        <v>309</v>
      </c>
      <c r="I85" s="2276"/>
      <c r="J85" s="254" t="s">
        <v>309</v>
      </c>
      <c r="K85" s="254" t="s">
        <v>309</v>
      </c>
      <c r="L85" s="457"/>
      <c r="M85" s="401" t="s">
        <v>1156</v>
      </c>
      <c r="N85" s="390"/>
      <c r="AH85" s="430">
        <v>34</v>
      </c>
    </row>
    <row customHeight="1" ht="19.95">
      <c r="A86" s="1836"/>
      <c r="B86" s="1836"/>
      <c r="D86" s="432"/>
      <c r="E86" s="203" t="s">
        <v>91</v>
      </c>
      <c r="F86" s="2516" t="s">
        <v>1157</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1151</v>
      </c>
      <c r="D88" s="2518"/>
      <c r="E88" s="2260"/>
      <c r="F88" s="2439"/>
      <c r="G88" s="2483"/>
      <c r="H88" s="1556"/>
      <c r="I88" s="707" t="s">
        <v>1150</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309</v>
      </c>
      <c r="M90" s="2227"/>
      <c r="N90" s="390"/>
      <c r="O90" s="1680"/>
      <c r="P90" s="1680"/>
      <c r="AH90" s="1687">
        <v>0</v>
      </c>
    </row>
    <row s="2774" customFormat="1" customHeight="1" ht="18.75" hidden="1">
      <c r="A91" s="1836"/>
      <c r="B91" s="1836"/>
      <c r="C91" s="425" t="s">
        <v>1151</v>
      </c>
      <c r="D91" s="2518"/>
      <c r="E91" s="2260"/>
      <c r="F91" s="2439"/>
      <c r="G91" s="2483"/>
      <c r="H91" s="1556"/>
      <c r="I91" s="707" t="s">
        <v>1150</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309</v>
      </c>
      <c r="M93" s="397"/>
      <c r="N93" s="390"/>
      <c r="O93" s="1680"/>
      <c r="P93" s="1680"/>
      <c r="AH93" s="1687">
        <v>0</v>
      </c>
    </row>
    <row s="2774" customFormat="1" customHeight="1" ht="18.75" hidden="1">
      <c r="A94" s="1836"/>
      <c r="B94" s="1836"/>
      <c r="C94" s="425" t="s">
        <v>1151</v>
      </c>
      <c r="D94" s="2518"/>
      <c r="E94" s="2260"/>
      <c r="F94" s="2439"/>
      <c r="G94" s="2483"/>
      <c r="H94" s="1556"/>
      <c r="I94" s="707" t="s">
        <v>1150</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309</v>
      </c>
      <c r="M96" s="397"/>
      <c r="N96" s="390"/>
      <c r="O96" s="1680"/>
      <c r="P96" s="1680"/>
      <c r="AH96" s="1687">
        <v>0</v>
      </c>
    </row>
    <row s="2774" customFormat="1" customHeight="1" ht="18.75" hidden="1">
      <c r="A97" s="1836"/>
      <c r="B97" s="1836"/>
      <c r="C97" s="425" t="s">
        <v>1151</v>
      </c>
      <c r="D97" s="2518"/>
      <c r="E97" s="2260"/>
      <c r="F97" s="2439"/>
      <c r="G97" s="2483"/>
      <c r="H97" s="1556"/>
      <c r="I97" s="707" t="s">
        <v>1150</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309</v>
      </c>
      <c r="M99" s="397"/>
      <c r="N99" s="390"/>
      <c r="O99" s="1680"/>
      <c r="P99" s="1680"/>
      <c r="AH99" s="1687">
        <v>0</v>
      </c>
    </row>
    <row s="2774" customFormat="1" customHeight="1" ht="18.75" hidden="1">
      <c r="A100" s="1836"/>
      <c r="B100" s="1836"/>
      <c r="C100" s="425" t="s">
        <v>1151</v>
      </c>
      <c r="D100" s="2518"/>
      <c r="E100" s="2260"/>
      <c r="F100" s="2439"/>
      <c r="G100" s="2483"/>
      <c r="H100" s="1556"/>
      <c r="I100" s="707" t="s">
        <v>1150</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309</v>
      </c>
      <c r="M102" s="397"/>
      <c r="N102" s="390"/>
      <c r="O102" s="1680"/>
      <c r="P102" s="1680"/>
      <c r="AH102" s="1687">
        <v>0</v>
      </c>
    </row>
    <row s="2774" customFormat="1" customHeight="1" ht="18.75" hidden="1">
      <c r="A103" s="1836"/>
      <c r="B103" s="1836"/>
      <c r="C103" s="425" t="s">
        <v>1151</v>
      </c>
      <c r="D103" s="2518"/>
      <c r="E103" s="2260"/>
      <c r="F103" s="2439"/>
      <c r="G103" s="2483"/>
      <c r="H103" s="1556"/>
      <c r="I103" s="707" t="s">
        <v>1150</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309</v>
      </c>
      <c r="M105" s="397"/>
      <c r="N105" s="390"/>
      <c r="O105" s="1680"/>
      <c r="P105" s="1680"/>
      <c r="AH105" s="1687">
        <v>0</v>
      </c>
    </row>
    <row s="2774" customFormat="1" customHeight="1" ht="18.75" hidden="1">
      <c r="A106" s="1836"/>
      <c r="B106" s="1836"/>
      <c r="C106" s="425" t="s">
        <v>1151</v>
      </c>
      <c r="D106" s="2518"/>
      <c r="E106" s="2260"/>
      <c r="F106" s="2439"/>
      <c r="G106" s="2483"/>
      <c r="H106" s="1556"/>
      <c r="I106" s="707" t="s">
        <v>1150</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309</v>
      </c>
      <c r="M108" s="397"/>
      <c r="N108" s="390"/>
      <c r="O108" s="1680"/>
      <c r="P108" s="1680"/>
      <c r="AH108" s="1687">
        <v>0</v>
      </c>
    </row>
    <row s="2774" customFormat="1" customHeight="1" ht="18.75" hidden="1">
      <c r="A109" s="1836"/>
      <c r="B109" s="1836"/>
      <c r="C109" s="425" t="s">
        <v>1151</v>
      </c>
      <c r="D109" s="2518"/>
      <c r="E109" s="2260"/>
      <c r="F109" s="2439"/>
      <c r="G109" s="2483"/>
      <c r="H109" s="1556"/>
      <c r="I109" s="707" t="s">
        <v>1150</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309</v>
      </c>
      <c r="M111" s="397"/>
      <c r="N111" s="390"/>
      <c r="O111" s="1680"/>
      <c r="P111" s="1680"/>
      <c r="AH111" s="1687">
        <v>0</v>
      </c>
    </row>
    <row s="2774" customFormat="1" customHeight="1" ht="18.75" hidden="1">
      <c r="A112" s="1836"/>
      <c r="B112" s="1836"/>
      <c r="C112" s="425" t="s">
        <v>1151</v>
      </c>
      <c r="D112" s="2518"/>
      <c r="E112" s="2260"/>
      <c r="F112" s="2439"/>
      <c r="G112" s="2483"/>
      <c r="H112" s="1556"/>
      <c r="I112" s="707" t="s">
        <v>1150</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309</v>
      </c>
      <c r="M114" s="397"/>
      <c r="N114" s="390"/>
      <c r="O114" s="1680"/>
      <c r="P114" s="1680"/>
      <c r="AH114" s="1687">
        <v>0</v>
      </c>
    </row>
    <row s="2774" customFormat="1" customHeight="1" ht="18.75" hidden="1">
      <c r="A115" s="1836"/>
      <c r="B115" s="1836"/>
      <c r="C115" s="425" t="s">
        <v>1151</v>
      </c>
      <c r="D115" s="2518"/>
      <c r="E115" s="2260"/>
      <c r="F115" s="2439"/>
      <c r="G115" s="2483"/>
      <c r="H115" s="1556"/>
      <c r="I115" s="707" t="s">
        <v>1150</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309</v>
      </c>
      <c r="M117" s="397"/>
      <c r="N117" s="390"/>
      <c r="O117" s="1680"/>
      <c r="P117" s="1680"/>
      <c r="AH117" s="1687">
        <v>0</v>
      </c>
    </row>
    <row s="2774" customFormat="1" customHeight="1" ht="18.75" hidden="1">
      <c r="A118" s="1836"/>
      <c r="B118" s="1836"/>
      <c r="C118" s="425" t="s">
        <v>1151</v>
      </c>
      <c r="D118" s="2518"/>
      <c r="E118" s="2260"/>
      <c r="F118" s="2439"/>
      <c r="G118" s="2483"/>
      <c r="H118" s="1556"/>
      <c r="I118" s="707" t="s">
        <v>1150</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309</v>
      </c>
      <c r="M120" s="397"/>
      <c r="N120" s="390"/>
      <c r="O120" s="1680"/>
      <c r="P120" s="1680"/>
      <c r="AH120" s="1687">
        <v>0</v>
      </c>
    </row>
    <row s="2774" customFormat="1" customHeight="1" ht="18.75" hidden="1">
      <c r="A121" s="1836"/>
      <c r="B121" s="1836"/>
      <c r="C121" s="425" t="s">
        <v>1151</v>
      </c>
      <c r="D121" s="2518"/>
      <c r="E121" s="2260"/>
      <c r="F121" s="2439"/>
      <c r="G121" s="2483"/>
      <c r="H121" s="1556"/>
      <c r="I121" s="707" t="s">
        <v>1150</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309</v>
      </c>
      <c r="M123" s="397"/>
      <c r="N123" s="390"/>
      <c r="O123" s="1680"/>
      <c r="P123" s="1680"/>
      <c r="AH123" s="1687">
        <v>0</v>
      </c>
    </row>
    <row s="2774" customFormat="1" customHeight="1" ht="18.75" hidden="1">
      <c r="A124" s="1836"/>
      <c r="B124" s="1836"/>
      <c r="C124" s="425" t="s">
        <v>1151</v>
      </c>
      <c r="D124" s="2518"/>
      <c r="E124" s="2260"/>
      <c r="F124" s="2439"/>
      <c r="G124" s="2483"/>
      <c r="H124" s="1556"/>
      <c r="I124" s="707" t="s">
        <v>1150</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309</v>
      </c>
      <c r="M126" s="397"/>
      <c r="N126" s="390"/>
      <c r="O126" s="1680"/>
      <c r="P126" s="1680"/>
      <c r="AH126" s="1687">
        <v>0</v>
      </c>
    </row>
    <row s="2774" customFormat="1" customHeight="1" ht="18.75" hidden="1">
      <c r="A127" s="1836"/>
      <c r="B127" s="1836"/>
      <c r="C127" s="425" t="s">
        <v>1151</v>
      </c>
      <c r="D127" s="2518"/>
      <c r="E127" s="2260"/>
      <c r="F127" s="2439"/>
      <c r="G127" s="2483"/>
      <c r="H127" s="1556"/>
      <c r="I127" s="707" t="s">
        <v>1150</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309</v>
      </c>
      <c r="M129" s="397"/>
      <c r="N129" s="390"/>
      <c r="O129" s="1680"/>
      <c r="P129" s="1680"/>
      <c r="AH129" s="1687">
        <v>0</v>
      </c>
    </row>
    <row s="2774" customFormat="1" customHeight="1" ht="18.75" hidden="1">
      <c r="A130" s="1836"/>
      <c r="B130" s="1836"/>
      <c r="C130" s="425" t="s">
        <v>1151</v>
      </c>
      <c r="D130" s="2518"/>
      <c r="E130" s="2260"/>
      <c r="F130" s="2439"/>
      <c r="G130" s="2483"/>
      <c r="H130" s="1556"/>
      <c r="I130" s="707" t="s">
        <v>1150</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309</v>
      </c>
      <c r="M132" s="397"/>
      <c r="N132" s="390"/>
      <c r="O132" s="1680"/>
      <c r="P132" s="1680"/>
      <c r="AH132" s="1687">
        <v>0</v>
      </c>
    </row>
    <row s="2774" customFormat="1" customHeight="1" ht="18.75" hidden="1">
      <c r="A133" s="1836"/>
      <c r="B133" s="1836"/>
      <c r="C133" s="425" t="s">
        <v>1151</v>
      </c>
      <c r="D133" s="2518"/>
      <c r="E133" s="2260"/>
      <c r="F133" s="2439"/>
      <c r="G133" s="2483"/>
      <c r="H133" s="1556"/>
      <c r="I133" s="707" t="s">
        <v>1150</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309</v>
      </c>
      <c r="M135" s="397"/>
      <c r="N135" s="390"/>
      <c r="O135" s="1680"/>
      <c r="P135" s="1680"/>
      <c r="AH135" s="1687">
        <v>0</v>
      </c>
    </row>
    <row s="2774" customFormat="1" customHeight="1" ht="18.75" hidden="1">
      <c r="A136" s="1836"/>
      <c r="B136" s="1836"/>
      <c r="C136" s="425" t="s">
        <v>1151</v>
      </c>
      <c r="D136" s="2518"/>
      <c r="E136" s="2260"/>
      <c r="F136" s="2439"/>
      <c r="G136" s="2483"/>
      <c r="H136" s="1556"/>
      <c r="I136" s="707" t="s">
        <v>1150</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265</v>
      </c>
      <c r="B138" s="1836" t="s">
        <v>266</v>
      </c>
      <c r="C138" s="425"/>
      <c r="D138" s="2518"/>
      <c r="E138" s="2260"/>
      <c r="F138" s="2439" t="str">
        <f>INDEX(PT_DIFFERENTIATION_VTAR,MATCH(A138,PT_DIFFERENTIATION_VTAR_ID,0))</f>
        <v>Тариф на водоотведение</v>
      </c>
      <c r="G138" s="2483" t="str">
        <f>INDEX(PT_DIFFERENTIATION_NTAR,MATCH(B138,PT_DIFFERENTIATION_NTAR_ID,0))</f>
        <v>Тариф на водоотведение</v>
      </c>
      <c r="H138" s="1918"/>
      <c r="I138" s="1795"/>
      <c r="J138" s="1829"/>
      <c r="K138" s="1834"/>
      <c r="L138" s="1918" t="s">
        <v>309</v>
      </c>
      <c r="M138" s="397"/>
      <c r="N138" s="390"/>
      <c r="O138" s="1680"/>
      <c r="P138" s="1680"/>
      <c r="AH138" s="1687">
        <v>0</v>
      </c>
    </row>
    <row s="2774" customFormat="1" customHeight="1" ht="18.75" hidden="1">
      <c r="A139" s="1836"/>
      <c r="B139" s="1836"/>
      <c r="C139" s="425" t="s">
        <v>1151</v>
      </c>
      <c r="D139" s="2518"/>
      <c r="E139" s="2260"/>
      <c r="F139" s="2439"/>
      <c r="G139" s="2483"/>
      <c r="H139" s="1556"/>
      <c r="I139" s="707" t="s">
        <v>1150</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273</v>
      </c>
      <c r="B141" s="1836" t="s">
        <v>274</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309</v>
      </c>
      <c r="M141" s="397"/>
      <c r="N141" s="390"/>
      <c r="O141" s="1680"/>
      <c r="P141" s="1680"/>
      <c r="AH141" s="1687">
        <v>0</v>
      </c>
    </row>
    <row s="2774" customFormat="1" customHeight="1" ht="18.75" hidden="1">
      <c r="A142" s="1836"/>
      <c r="B142" s="1836"/>
      <c r="C142" s="425" t="s">
        <v>1151</v>
      </c>
      <c r="D142" s="2518"/>
      <c r="E142" s="2260"/>
      <c r="F142" s="2439"/>
      <c r="G142" s="2483"/>
      <c r="H142" s="1556"/>
      <c r="I142" s="707" t="s">
        <v>1150</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278</v>
      </c>
      <c r="B144" s="1836" t="s">
        <v>279</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309</v>
      </c>
      <c r="M144" s="397"/>
      <c r="N144" s="390"/>
      <c r="O144" s="1680"/>
      <c r="P144" s="1680"/>
      <c r="AH144" s="1687">
        <v>0</v>
      </c>
    </row>
    <row s="2774" customFormat="1" customHeight="1" ht="18.75" hidden="1">
      <c r="A145" s="1836"/>
      <c r="B145" s="1836"/>
      <c r="C145" s="425" t="s">
        <v>1151</v>
      </c>
      <c r="D145" s="2518"/>
      <c r="E145" s="2260"/>
      <c r="F145" s="2439"/>
      <c r="G145" s="2483"/>
      <c r="H145" s="1556"/>
      <c r="I145" s="707" t="s">
        <v>1150</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92</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1151</v>
      </c>
      <c r="D149" s="2518"/>
      <c r="E149" s="2260"/>
      <c r="F149" s="2439"/>
      <c r="G149" s="2483"/>
      <c r="H149" s="1556"/>
      <c r="I149" s="707" t="s">
        <v>1150</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309</v>
      </c>
      <c r="M151" s="2227"/>
      <c r="N151" s="390"/>
      <c r="O151" s="1680"/>
      <c r="P151" s="1680"/>
      <c r="AH151" s="1687">
        <v>0</v>
      </c>
    </row>
    <row s="2774" customFormat="1" customHeight="1" ht="18.75" hidden="1">
      <c r="A152" s="1836"/>
      <c r="B152" s="1836"/>
      <c r="C152" s="425" t="s">
        <v>1151</v>
      </c>
      <c r="D152" s="2518"/>
      <c r="E152" s="2260"/>
      <c r="F152" s="2439"/>
      <c r="G152" s="2483"/>
      <c r="H152" s="1556"/>
      <c r="I152" s="707" t="s">
        <v>1150</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309</v>
      </c>
      <c r="M154" s="397"/>
      <c r="N154" s="390"/>
      <c r="O154" s="1680"/>
      <c r="P154" s="1680"/>
      <c r="AH154" s="1687">
        <v>0</v>
      </c>
    </row>
    <row s="2774" customFormat="1" customHeight="1" ht="18.75" hidden="1">
      <c r="A155" s="1836"/>
      <c r="B155" s="1836"/>
      <c r="C155" s="425" t="s">
        <v>1151</v>
      </c>
      <c r="D155" s="2518"/>
      <c r="E155" s="2260"/>
      <c r="F155" s="2439"/>
      <c r="G155" s="2483"/>
      <c r="H155" s="1556"/>
      <c r="I155" s="707" t="s">
        <v>1150</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309</v>
      </c>
      <c r="M157" s="397"/>
      <c r="N157" s="390"/>
      <c r="O157" s="1680"/>
      <c r="P157" s="1680"/>
      <c r="AH157" s="1687">
        <v>0</v>
      </c>
    </row>
    <row s="2774" customFormat="1" customHeight="1" ht="18.75" hidden="1">
      <c r="A158" s="1836"/>
      <c r="B158" s="1836"/>
      <c r="C158" s="425" t="s">
        <v>1151</v>
      </c>
      <c r="D158" s="2518"/>
      <c r="E158" s="2260"/>
      <c r="F158" s="2439"/>
      <c r="G158" s="2483"/>
      <c r="H158" s="1556"/>
      <c r="I158" s="707" t="s">
        <v>1150</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309</v>
      </c>
      <c r="M160" s="397"/>
      <c r="N160" s="390"/>
      <c r="O160" s="1680"/>
      <c r="P160" s="1680"/>
      <c r="AH160" s="1687">
        <v>0</v>
      </c>
    </row>
    <row s="2774" customFormat="1" customHeight="1" ht="18.75" hidden="1">
      <c r="A161" s="1836"/>
      <c r="B161" s="1836"/>
      <c r="C161" s="425" t="s">
        <v>1151</v>
      </c>
      <c r="D161" s="2518"/>
      <c r="E161" s="2260"/>
      <c r="F161" s="2439"/>
      <c r="G161" s="2483"/>
      <c r="H161" s="1556"/>
      <c r="I161" s="707" t="s">
        <v>1150</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309</v>
      </c>
      <c r="M163" s="397"/>
      <c r="N163" s="390"/>
      <c r="O163" s="1680"/>
      <c r="P163" s="1680"/>
      <c r="AH163" s="1687">
        <v>0</v>
      </c>
    </row>
    <row s="2774" customFormat="1" customHeight="1" ht="18.75" hidden="1">
      <c r="A164" s="1836"/>
      <c r="B164" s="1836"/>
      <c r="C164" s="425" t="s">
        <v>1151</v>
      </c>
      <c r="D164" s="2518"/>
      <c r="E164" s="2260"/>
      <c r="F164" s="2439"/>
      <c r="G164" s="2483"/>
      <c r="H164" s="1556"/>
      <c r="I164" s="707" t="s">
        <v>1150</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309</v>
      </c>
      <c r="M166" s="397"/>
      <c r="N166" s="390"/>
      <c r="O166" s="1680"/>
      <c r="P166" s="1680"/>
      <c r="AH166" s="1687">
        <v>0</v>
      </c>
    </row>
    <row s="2774" customFormat="1" customHeight="1" ht="18.75" hidden="1">
      <c r="A167" s="1836"/>
      <c r="B167" s="1836"/>
      <c r="C167" s="425" t="s">
        <v>1151</v>
      </c>
      <c r="D167" s="2518"/>
      <c r="E167" s="2260"/>
      <c r="F167" s="2439"/>
      <c r="G167" s="2483"/>
      <c r="H167" s="1556"/>
      <c r="I167" s="707" t="s">
        <v>1150</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309</v>
      </c>
      <c r="M169" s="397"/>
      <c r="N169" s="390"/>
      <c r="O169" s="1680"/>
      <c r="P169" s="1680"/>
      <c r="AH169" s="1687">
        <v>0</v>
      </c>
    </row>
    <row s="2774" customFormat="1" customHeight="1" ht="18.75" hidden="1">
      <c r="A170" s="1836"/>
      <c r="B170" s="1836"/>
      <c r="C170" s="425" t="s">
        <v>1151</v>
      </c>
      <c r="D170" s="2518"/>
      <c r="E170" s="2260"/>
      <c r="F170" s="2439"/>
      <c r="G170" s="2483"/>
      <c r="H170" s="1556"/>
      <c r="I170" s="707" t="s">
        <v>1150</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309</v>
      </c>
      <c r="M172" s="397"/>
      <c r="N172" s="390"/>
      <c r="O172" s="1680"/>
      <c r="P172" s="1680"/>
      <c r="AH172" s="1687">
        <v>0</v>
      </c>
    </row>
    <row s="2774" customFormat="1" customHeight="1" ht="18.75" hidden="1">
      <c r="A173" s="1836"/>
      <c r="B173" s="1836"/>
      <c r="C173" s="425" t="s">
        <v>1151</v>
      </c>
      <c r="D173" s="2518"/>
      <c r="E173" s="2260"/>
      <c r="F173" s="2439"/>
      <c r="G173" s="2483"/>
      <c r="H173" s="1556"/>
      <c r="I173" s="707" t="s">
        <v>1150</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309</v>
      </c>
      <c r="M175" s="397"/>
      <c r="N175" s="390"/>
      <c r="O175" s="1680"/>
      <c r="P175" s="1680"/>
      <c r="AH175" s="1687">
        <v>0</v>
      </c>
    </row>
    <row s="2774" customFormat="1" customHeight="1" ht="18.75" hidden="1">
      <c r="A176" s="1836"/>
      <c r="B176" s="1836"/>
      <c r="C176" s="425" t="s">
        <v>1151</v>
      </c>
      <c r="D176" s="2518"/>
      <c r="E176" s="2260"/>
      <c r="F176" s="2439"/>
      <c r="G176" s="2483"/>
      <c r="H176" s="1556"/>
      <c r="I176" s="707" t="s">
        <v>1150</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309</v>
      </c>
      <c r="M178" s="397"/>
      <c r="N178" s="390"/>
      <c r="O178" s="1680"/>
      <c r="P178" s="1680"/>
      <c r="AH178" s="1687">
        <v>0</v>
      </c>
    </row>
    <row s="2774" customFormat="1" customHeight="1" ht="18.75" hidden="1">
      <c r="A179" s="1836"/>
      <c r="B179" s="1836"/>
      <c r="C179" s="425" t="s">
        <v>1151</v>
      </c>
      <c r="D179" s="2518"/>
      <c r="E179" s="2260"/>
      <c r="F179" s="2439"/>
      <c r="G179" s="2483"/>
      <c r="H179" s="1556"/>
      <c r="I179" s="707" t="s">
        <v>1150</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309</v>
      </c>
      <c r="M181" s="397"/>
      <c r="N181" s="390"/>
      <c r="O181" s="1680"/>
      <c r="P181" s="1680"/>
      <c r="AH181" s="1687">
        <v>0</v>
      </c>
    </row>
    <row s="2774" customFormat="1" customHeight="1" ht="18.75" hidden="1">
      <c r="A182" s="1836"/>
      <c r="B182" s="1836"/>
      <c r="C182" s="425" t="s">
        <v>1151</v>
      </c>
      <c r="D182" s="2518"/>
      <c r="E182" s="2260"/>
      <c r="F182" s="2439"/>
      <c r="G182" s="2483"/>
      <c r="H182" s="1556"/>
      <c r="I182" s="707" t="s">
        <v>1150</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309</v>
      </c>
      <c r="M184" s="397"/>
      <c r="N184" s="390"/>
      <c r="O184" s="1680"/>
      <c r="P184" s="1680"/>
      <c r="AH184" s="1687">
        <v>0</v>
      </c>
    </row>
    <row s="2774" customFormat="1" customHeight="1" ht="18.75" hidden="1">
      <c r="A185" s="1836"/>
      <c r="B185" s="1836"/>
      <c r="C185" s="425" t="s">
        <v>1151</v>
      </c>
      <c r="D185" s="2518"/>
      <c r="E185" s="2260"/>
      <c r="F185" s="2439"/>
      <c r="G185" s="2483"/>
      <c r="H185" s="1556"/>
      <c r="I185" s="707" t="s">
        <v>1150</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309</v>
      </c>
      <c r="M187" s="397"/>
      <c r="N187" s="390"/>
      <c r="O187" s="1680"/>
      <c r="P187" s="1680"/>
      <c r="AH187" s="1687">
        <v>0</v>
      </c>
    </row>
    <row s="2774" customFormat="1" customHeight="1" ht="18.75" hidden="1">
      <c r="A188" s="1836"/>
      <c r="B188" s="1836"/>
      <c r="C188" s="425" t="s">
        <v>1151</v>
      </c>
      <c r="D188" s="2518"/>
      <c r="E188" s="2260"/>
      <c r="F188" s="2439"/>
      <c r="G188" s="2483"/>
      <c r="H188" s="1556"/>
      <c r="I188" s="707" t="s">
        <v>1150</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309</v>
      </c>
      <c r="M190" s="397"/>
      <c r="N190" s="390"/>
      <c r="O190" s="1680"/>
      <c r="P190" s="1680"/>
      <c r="AH190" s="1687">
        <v>0</v>
      </c>
    </row>
    <row s="2774" customFormat="1" customHeight="1" ht="18.75" hidden="1">
      <c r="A191" s="1836"/>
      <c r="B191" s="1836"/>
      <c r="C191" s="425" t="s">
        <v>1151</v>
      </c>
      <c r="D191" s="2518"/>
      <c r="E191" s="2260"/>
      <c r="F191" s="2439"/>
      <c r="G191" s="2483"/>
      <c r="H191" s="1556"/>
      <c r="I191" s="707" t="s">
        <v>1150</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309</v>
      </c>
      <c r="M193" s="397"/>
      <c r="N193" s="390"/>
      <c r="O193" s="1680"/>
      <c r="P193" s="1680"/>
      <c r="AH193" s="1687">
        <v>0</v>
      </c>
    </row>
    <row s="2774" customFormat="1" customHeight="1" ht="18.75" hidden="1">
      <c r="A194" s="1836"/>
      <c r="B194" s="1836"/>
      <c r="C194" s="425" t="s">
        <v>1151</v>
      </c>
      <c r="D194" s="2518"/>
      <c r="E194" s="2260"/>
      <c r="F194" s="2439"/>
      <c r="G194" s="2483"/>
      <c r="H194" s="1556"/>
      <c r="I194" s="707" t="s">
        <v>1150</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309</v>
      </c>
      <c r="M196" s="397"/>
      <c r="N196" s="390"/>
      <c r="O196" s="1680"/>
      <c r="P196" s="1680"/>
      <c r="AH196" s="1687">
        <v>0</v>
      </c>
    </row>
    <row s="2774" customFormat="1" customHeight="1" ht="18.75" hidden="1">
      <c r="A197" s="1836"/>
      <c r="B197" s="1836"/>
      <c r="C197" s="425" t="s">
        <v>1151</v>
      </c>
      <c r="D197" s="2518"/>
      <c r="E197" s="2260"/>
      <c r="F197" s="2439"/>
      <c r="G197" s="2483"/>
      <c r="H197" s="1556"/>
      <c r="I197" s="707" t="s">
        <v>1150</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265</v>
      </c>
      <c r="B199" s="1836" t="s">
        <v>266</v>
      </c>
      <c r="C199" s="425"/>
      <c r="D199" s="2518"/>
      <c r="E199" s="2260"/>
      <c r="F199" s="2439" t="str">
        <f>INDEX(PT_DIFFERENTIATION_VTAR,MATCH(A199,PT_DIFFERENTIATION_VTAR_ID,0))</f>
        <v>Тариф на водоотведение</v>
      </c>
      <c r="G199" s="2483" t="str">
        <f>INDEX(PT_DIFFERENTIATION_NTAR,MATCH(B199,PT_DIFFERENTIATION_NTAR_ID,0))</f>
        <v>Тариф на водоотведение</v>
      </c>
      <c r="H199" s="1918"/>
      <c r="I199" s="1795"/>
      <c r="J199" s="1829"/>
      <c r="K199" s="1834"/>
      <c r="L199" s="1918" t="s">
        <v>309</v>
      </c>
      <c r="M199" s="397"/>
      <c r="N199" s="390"/>
      <c r="O199" s="1680"/>
      <c r="P199" s="1680"/>
      <c r="AH199" s="1687">
        <v>0</v>
      </c>
    </row>
    <row s="2774" customFormat="1" customHeight="1" ht="18.75" hidden="1">
      <c r="A200" s="1836"/>
      <c r="B200" s="1836"/>
      <c r="C200" s="425" t="s">
        <v>1151</v>
      </c>
      <c r="D200" s="2518"/>
      <c r="E200" s="2260"/>
      <c r="F200" s="2439"/>
      <c r="G200" s="2483"/>
      <c r="H200" s="1556"/>
      <c r="I200" s="707" t="s">
        <v>1150</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273</v>
      </c>
      <c r="B202" s="1836" t="s">
        <v>274</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309</v>
      </c>
      <c r="M202" s="397"/>
      <c r="N202" s="390"/>
      <c r="O202" s="1680"/>
      <c r="P202" s="1680"/>
      <c r="AH202" s="1687">
        <v>0</v>
      </c>
    </row>
    <row s="2774" customFormat="1" customHeight="1" ht="18.75" hidden="1">
      <c r="A203" s="1836"/>
      <c r="B203" s="1836"/>
      <c r="C203" s="425" t="s">
        <v>1151</v>
      </c>
      <c r="D203" s="2518"/>
      <c r="E203" s="2260"/>
      <c r="F203" s="2439"/>
      <c r="G203" s="2483"/>
      <c r="H203" s="1556"/>
      <c r="I203" s="707" t="s">
        <v>1150</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278</v>
      </c>
      <c r="B205" s="1836" t="s">
        <v>279</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309</v>
      </c>
      <c r="M205" s="397"/>
      <c r="N205" s="390"/>
      <c r="O205" s="1680"/>
      <c r="P205" s="1680"/>
      <c r="AH205" s="1687">
        <v>0</v>
      </c>
    </row>
    <row s="2774" customFormat="1" customHeight="1" ht="18.75" hidden="1">
      <c r="A206" s="1836"/>
      <c r="B206" s="1836"/>
      <c r="C206" s="425" t="s">
        <v>1151</v>
      </c>
      <c r="D206" s="2518"/>
      <c r="E206" s="2260"/>
      <c r="F206" s="2439"/>
      <c r="G206" s="2483"/>
      <c r="H206" s="1556"/>
      <c r="I206" s="707" t="s">
        <v>1150</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100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1151</v>
      </c>
      <c r="D210" s="2518"/>
      <c r="E210" s="2260"/>
      <c r="F210" s="2439"/>
      <c r="G210" s="2483"/>
      <c r="H210" s="1556"/>
      <c r="I210" s="707" t="s">
        <v>1150</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309</v>
      </c>
      <c r="M212" s="2227"/>
      <c r="N212" s="390"/>
      <c r="O212" s="1680"/>
      <c r="P212" s="1680"/>
      <c r="AH212" s="1687">
        <v>0</v>
      </c>
    </row>
    <row s="2774" customFormat="1" customHeight="1" ht="18.75" hidden="1">
      <c r="A213" s="1836"/>
      <c r="B213" s="1836"/>
      <c r="C213" s="425" t="s">
        <v>1151</v>
      </c>
      <c r="D213" s="2518"/>
      <c r="E213" s="2260"/>
      <c r="F213" s="2439"/>
      <c r="G213" s="2483"/>
      <c r="H213" s="1556"/>
      <c r="I213" s="707" t="s">
        <v>1150</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309</v>
      </c>
      <c r="M215" s="397"/>
      <c r="N215" s="390"/>
      <c r="O215" s="1680"/>
      <c r="P215" s="1680"/>
      <c r="AH215" s="1687">
        <v>0</v>
      </c>
    </row>
    <row s="2774" customFormat="1" customHeight="1" ht="18.75" hidden="1">
      <c r="A216" s="1836"/>
      <c r="B216" s="1836"/>
      <c r="C216" s="425" t="s">
        <v>1151</v>
      </c>
      <c r="D216" s="2518"/>
      <c r="E216" s="2260"/>
      <c r="F216" s="2439"/>
      <c r="G216" s="2483"/>
      <c r="H216" s="1556"/>
      <c r="I216" s="707" t="s">
        <v>1150</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309</v>
      </c>
      <c r="M218" s="397"/>
      <c r="N218" s="390"/>
      <c r="O218" s="1680"/>
      <c r="P218" s="1680"/>
      <c r="AH218" s="1687">
        <v>0</v>
      </c>
    </row>
    <row s="2774" customFormat="1" customHeight="1" ht="18.75" hidden="1">
      <c r="A219" s="1836"/>
      <c r="B219" s="1836"/>
      <c r="C219" s="425" t="s">
        <v>1151</v>
      </c>
      <c r="D219" s="2518"/>
      <c r="E219" s="2260"/>
      <c r="F219" s="2439"/>
      <c r="G219" s="2483"/>
      <c r="H219" s="1556"/>
      <c r="I219" s="707" t="s">
        <v>1150</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309</v>
      </c>
      <c r="M221" s="397"/>
      <c r="N221" s="390"/>
      <c r="O221" s="1680"/>
      <c r="P221" s="1680"/>
      <c r="AH221" s="1687">
        <v>0</v>
      </c>
    </row>
    <row s="2774" customFormat="1" customHeight="1" ht="18.75" hidden="1">
      <c r="A222" s="1836"/>
      <c r="B222" s="1836"/>
      <c r="C222" s="425" t="s">
        <v>1151</v>
      </c>
      <c r="D222" s="2518"/>
      <c r="E222" s="2260"/>
      <c r="F222" s="2439"/>
      <c r="G222" s="2483"/>
      <c r="H222" s="1556"/>
      <c r="I222" s="707" t="s">
        <v>1150</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309</v>
      </c>
      <c r="M224" s="397"/>
      <c r="N224" s="390"/>
      <c r="O224" s="1680"/>
      <c r="P224" s="1680"/>
      <c r="AH224" s="1687">
        <v>0</v>
      </c>
    </row>
    <row s="2774" customFormat="1" customHeight="1" ht="18.75" hidden="1">
      <c r="A225" s="1836"/>
      <c r="B225" s="1836"/>
      <c r="C225" s="425" t="s">
        <v>1151</v>
      </c>
      <c r="D225" s="2518"/>
      <c r="E225" s="2260"/>
      <c r="F225" s="2439"/>
      <c r="G225" s="2483"/>
      <c r="H225" s="1556"/>
      <c r="I225" s="707" t="s">
        <v>1150</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309</v>
      </c>
      <c r="M227" s="397"/>
      <c r="N227" s="390"/>
      <c r="O227" s="1680"/>
      <c r="P227" s="1680"/>
      <c r="AH227" s="1687">
        <v>0</v>
      </c>
    </row>
    <row s="2774" customFormat="1" customHeight="1" ht="18.75" hidden="1">
      <c r="A228" s="1836"/>
      <c r="B228" s="1836"/>
      <c r="C228" s="425" t="s">
        <v>1151</v>
      </c>
      <c r="D228" s="2518"/>
      <c r="E228" s="2260"/>
      <c r="F228" s="2439"/>
      <c r="G228" s="2483"/>
      <c r="H228" s="1556"/>
      <c r="I228" s="707" t="s">
        <v>1150</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309</v>
      </c>
      <c r="M230" s="397"/>
      <c r="N230" s="390"/>
      <c r="O230" s="1680"/>
      <c r="P230" s="1680"/>
      <c r="AH230" s="1687">
        <v>0</v>
      </c>
    </row>
    <row s="2774" customFormat="1" customHeight="1" ht="18.75" hidden="1">
      <c r="A231" s="1836"/>
      <c r="B231" s="1836"/>
      <c r="C231" s="425" t="s">
        <v>1151</v>
      </c>
      <c r="D231" s="2518"/>
      <c r="E231" s="2260"/>
      <c r="F231" s="2439"/>
      <c r="G231" s="2483"/>
      <c r="H231" s="1556"/>
      <c r="I231" s="707" t="s">
        <v>1150</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309</v>
      </c>
      <c r="M233" s="397"/>
      <c r="N233" s="390"/>
      <c r="O233" s="1680"/>
      <c r="P233" s="1680"/>
      <c r="AH233" s="1687">
        <v>0</v>
      </c>
    </row>
    <row s="2774" customFormat="1" customHeight="1" ht="18.75" hidden="1">
      <c r="A234" s="1836"/>
      <c r="B234" s="1836"/>
      <c r="C234" s="425" t="s">
        <v>1151</v>
      </c>
      <c r="D234" s="2518"/>
      <c r="E234" s="2260"/>
      <c r="F234" s="2439"/>
      <c r="G234" s="2483"/>
      <c r="H234" s="1556"/>
      <c r="I234" s="707" t="s">
        <v>1150</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309</v>
      </c>
      <c r="M236" s="397"/>
      <c r="N236" s="390"/>
      <c r="O236" s="1680"/>
      <c r="P236" s="1680"/>
      <c r="AH236" s="1687">
        <v>0</v>
      </c>
    </row>
    <row s="2774" customFormat="1" customHeight="1" ht="18.75" hidden="1">
      <c r="A237" s="1836"/>
      <c r="B237" s="1836"/>
      <c r="C237" s="425" t="s">
        <v>1151</v>
      </c>
      <c r="D237" s="2518"/>
      <c r="E237" s="2260"/>
      <c r="F237" s="2439"/>
      <c r="G237" s="2483"/>
      <c r="H237" s="1556"/>
      <c r="I237" s="707" t="s">
        <v>1150</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309</v>
      </c>
      <c r="M239" s="397"/>
      <c r="N239" s="390"/>
      <c r="O239" s="1680"/>
      <c r="P239" s="1680"/>
      <c r="AH239" s="1687">
        <v>0</v>
      </c>
    </row>
    <row s="2774" customFormat="1" customHeight="1" ht="18.75" hidden="1">
      <c r="A240" s="1836"/>
      <c r="B240" s="1836"/>
      <c r="C240" s="425" t="s">
        <v>1151</v>
      </c>
      <c r="D240" s="2518"/>
      <c r="E240" s="2260"/>
      <c r="F240" s="2439"/>
      <c r="G240" s="2483"/>
      <c r="H240" s="1556"/>
      <c r="I240" s="707" t="s">
        <v>1150</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309</v>
      </c>
      <c r="M242" s="397"/>
      <c r="N242" s="390"/>
      <c r="O242" s="1680"/>
      <c r="P242" s="1680"/>
      <c r="AH242" s="1687">
        <v>0</v>
      </c>
    </row>
    <row s="2774" customFormat="1" customHeight="1" ht="18.75" hidden="1">
      <c r="A243" s="1836"/>
      <c r="B243" s="1836"/>
      <c r="C243" s="425" t="s">
        <v>1151</v>
      </c>
      <c r="D243" s="2518"/>
      <c r="E243" s="2260"/>
      <c r="F243" s="2439"/>
      <c r="G243" s="2483"/>
      <c r="H243" s="1556"/>
      <c r="I243" s="707" t="s">
        <v>1150</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309</v>
      </c>
      <c r="M245" s="397"/>
      <c r="N245" s="390"/>
      <c r="O245" s="1680"/>
      <c r="P245" s="1680"/>
      <c r="AH245" s="1687">
        <v>0</v>
      </c>
    </row>
    <row s="2774" customFormat="1" customHeight="1" ht="18.75" hidden="1">
      <c r="A246" s="1836"/>
      <c r="B246" s="1836"/>
      <c r="C246" s="425" t="s">
        <v>1151</v>
      </c>
      <c r="D246" s="2518"/>
      <c r="E246" s="2260"/>
      <c r="F246" s="2439"/>
      <c r="G246" s="2483"/>
      <c r="H246" s="1556"/>
      <c r="I246" s="707" t="s">
        <v>1150</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309</v>
      </c>
      <c r="M248" s="397"/>
      <c r="N248" s="390"/>
      <c r="O248" s="1680"/>
      <c r="P248" s="1680"/>
      <c r="AH248" s="1687">
        <v>0</v>
      </c>
    </row>
    <row s="2774" customFormat="1" customHeight="1" ht="18.75" hidden="1">
      <c r="A249" s="1836"/>
      <c r="B249" s="1836"/>
      <c r="C249" s="425" t="s">
        <v>1151</v>
      </c>
      <c r="D249" s="2518"/>
      <c r="E249" s="2260"/>
      <c r="F249" s="2439"/>
      <c r="G249" s="2483"/>
      <c r="H249" s="1556"/>
      <c r="I249" s="707" t="s">
        <v>1150</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309</v>
      </c>
      <c r="M251" s="397"/>
      <c r="N251" s="390"/>
      <c r="O251" s="1680"/>
      <c r="P251" s="1680"/>
      <c r="AH251" s="1687">
        <v>0</v>
      </c>
    </row>
    <row s="2774" customFormat="1" customHeight="1" ht="18.75" hidden="1">
      <c r="A252" s="1836"/>
      <c r="B252" s="1836"/>
      <c r="C252" s="425" t="s">
        <v>1151</v>
      </c>
      <c r="D252" s="2518"/>
      <c r="E252" s="2260"/>
      <c r="F252" s="2439"/>
      <c r="G252" s="2483"/>
      <c r="H252" s="1556"/>
      <c r="I252" s="707" t="s">
        <v>1150</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309</v>
      </c>
      <c r="M254" s="397"/>
      <c r="N254" s="390"/>
      <c r="O254" s="1680"/>
      <c r="P254" s="1680"/>
      <c r="AH254" s="1687">
        <v>0</v>
      </c>
    </row>
    <row s="2774" customFormat="1" customHeight="1" ht="18.75" hidden="1">
      <c r="A255" s="1836"/>
      <c r="B255" s="1836"/>
      <c r="C255" s="425" t="s">
        <v>1151</v>
      </c>
      <c r="D255" s="2518"/>
      <c r="E255" s="2260"/>
      <c r="F255" s="2439"/>
      <c r="G255" s="2483"/>
      <c r="H255" s="1556"/>
      <c r="I255" s="707" t="s">
        <v>1150</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309</v>
      </c>
      <c r="M257" s="397"/>
      <c r="N257" s="390"/>
      <c r="O257" s="1680"/>
      <c r="P257" s="1680"/>
      <c r="AH257" s="1687">
        <v>0</v>
      </c>
    </row>
    <row s="2774" customFormat="1" customHeight="1" ht="18.75" hidden="1">
      <c r="A258" s="1836"/>
      <c r="B258" s="1836"/>
      <c r="C258" s="425" t="s">
        <v>1151</v>
      </c>
      <c r="D258" s="2518"/>
      <c r="E258" s="2260"/>
      <c r="F258" s="2439"/>
      <c r="G258" s="2483"/>
      <c r="H258" s="1556"/>
      <c r="I258" s="707" t="s">
        <v>1150</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265</v>
      </c>
      <c r="B260" s="1836" t="s">
        <v>266</v>
      </c>
      <c r="C260" s="425"/>
      <c r="D260" s="2518"/>
      <c r="E260" s="2260"/>
      <c r="F260" s="2439" t="str">
        <f>INDEX(PT_DIFFERENTIATION_VTAR,MATCH(A260,PT_DIFFERENTIATION_VTAR_ID,0))</f>
        <v>Тариф на водоотведение</v>
      </c>
      <c r="G260" s="2483" t="str">
        <f>INDEX(PT_DIFFERENTIATION_NTAR,MATCH(B260,PT_DIFFERENTIATION_NTAR_ID,0))</f>
        <v>Тариф на водоотведение</v>
      </c>
      <c r="H260" s="1918"/>
      <c r="I260" s="1795"/>
      <c r="J260" s="1829"/>
      <c r="K260" s="1834"/>
      <c r="L260" s="1918" t="s">
        <v>309</v>
      </c>
      <c r="M260" s="397"/>
      <c r="N260" s="390"/>
      <c r="O260" s="1680"/>
      <c r="P260" s="1680"/>
      <c r="AH260" s="1687">
        <v>0</v>
      </c>
    </row>
    <row s="2774" customFormat="1" customHeight="1" ht="18.75" hidden="1">
      <c r="A261" s="1836"/>
      <c r="B261" s="1836"/>
      <c r="C261" s="425" t="s">
        <v>1151</v>
      </c>
      <c r="D261" s="2518"/>
      <c r="E261" s="2260"/>
      <c r="F261" s="2439"/>
      <c r="G261" s="2483"/>
      <c r="H261" s="1556"/>
      <c r="I261" s="707" t="s">
        <v>1150</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273</v>
      </c>
      <c r="B263" s="1836" t="s">
        <v>274</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309</v>
      </c>
      <c r="M263" s="397"/>
      <c r="N263" s="390"/>
      <c r="O263" s="1680"/>
      <c r="P263" s="1680"/>
      <c r="AH263" s="1687">
        <v>0</v>
      </c>
    </row>
    <row s="2774" customFormat="1" customHeight="1" ht="18.75" hidden="1">
      <c r="A264" s="1836"/>
      <c r="B264" s="1836"/>
      <c r="C264" s="425" t="s">
        <v>1151</v>
      </c>
      <c r="D264" s="2518"/>
      <c r="E264" s="2260"/>
      <c r="F264" s="2439"/>
      <c r="G264" s="2483"/>
      <c r="H264" s="1556"/>
      <c r="I264" s="707" t="s">
        <v>1150</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278</v>
      </c>
      <c r="B266" s="1836" t="s">
        <v>279</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309</v>
      </c>
      <c r="M266" s="397"/>
      <c r="N266" s="390"/>
      <c r="O266" s="1680"/>
      <c r="P266" s="1680"/>
      <c r="AH266" s="1687">
        <v>0</v>
      </c>
    </row>
    <row s="2774" customFormat="1" customHeight="1" ht="18.75" hidden="1">
      <c r="A267" s="1836"/>
      <c r="B267" s="1836"/>
      <c r="C267" s="425" t="s">
        <v>1151</v>
      </c>
      <c r="D267" s="2518"/>
      <c r="E267" s="2260"/>
      <c r="F267" s="2439"/>
      <c r="G267" s="2483"/>
      <c r="H267" s="1556"/>
      <c r="I267" s="707" t="s">
        <v>1150</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93</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1151</v>
      </c>
      <c r="D271" s="2518"/>
      <c r="E271" s="2260"/>
      <c r="F271" s="2439"/>
      <c r="G271" s="2483"/>
      <c r="H271" s="1556"/>
      <c r="I271" s="707" t="s">
        <v>1150</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309</v>
      </c>
      <c r="M273" s="2227"/>
      <c r="N273" s="390"/>
      <c r="O273" s="1680"/>
      <c r="P273" s="1680"/>
      <c r="AH273" s="1687">
        <v>0</v>
      </c>
    </row>
    <row s="2774" customFormat="1" customHeight="1" ht="18.75" hidden="1">
      <c r="A274" s="1836"/>
      <c r="B274" s="1836"/>
      <c r="C274" s="425" t="s">
        <v>1151</v>
      </c>
      <c r="D274" s="2518"/>
      <c r="E274" s="2260"/>
      <c r="F274" s="2439"/>
      <c r="G274" s="2483"/>
      <c r="H274" s="1556"/>
      <c r="I274" s="707" t="s">
        <v>1150</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309</v>
      </c>
      <c r="M276" s="397"/>
      <c r="N276" s="390"/>
      <c r="O276" s="1680"/>
      <c r="P276" s="1680"/>
      <c r="AH276" s="1687">
        <v>0</v>
      </c>
    </row>
    <row s="2774" customFormat="1" customHeight="1" ht="18.75" hidden="1">
      <c r="A277" s="1836"/>
      <c r="B277" s="1836"/>
      <c r="C277" s="425" t="s">
        <v>1151</v>
      </c>
      <c r="D277" s="2518"/>
      <c r="E277" s="2260"/>
      <c r="F277" s="2439"/>
      <c r="G277" s="2483"/>
      <c r="H277" s="1556"/>
      <c r="I277" s="707" t="s">
        <v>1150</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309</v>
      </c>
      <c r="M279" s="397"/>
      <c r="N279" s="390"/>
      <c r="O279" s="1680"/>
      <c r="P279" s="1680"/>
      <c r="AH279" s="1687">
        <v>0</v>
      </c>
    </row>
    <row s="2774" customFormat="1" customHeight="1" ht="18.75" hidden="1">
      <c r="A280" s="1836"/>
      <c r="B280" s="1836"/>
      <c r="C280" s="425" t="s">
        <v>1151</v>
      </c>
      <c r="D280" s="2518"/>
      <c r="E280" s="2260"/>
      <c r="F280" s="2439"/>
      <c r="G280" s="2483"/>
      <c r="H280" s="1556"/>
      <c r="I280" s="707" t="s">
        <v>1150</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309</v>
      </c>
      <c r="M282" s="397"/>
      <c r="N282" s="390"/>
      <c r="O282" s="1680"/>
      <c r="P282" s="1680"/>
      <c r="AH282" s="1687">
        <v>0</v>
      </c>
    </row>
    <row s="2774" customFormat="1" customHeight="1" ht="18.75" hidden="1">
      <c r="A283" s="1836"/>
      <c r="B283" s="1836"/>
      <c r="C283" s="425" t="s">
        <v>1151</v>
      </c>
      <c r="D283" s="2518"/>
      <c r="E283" s="2260"/>
      <c r="F283" s="2439"/>
      <c r="G283" s="2483"/>
      <c r="H283" s="1556"/>
      <c r="I283" s="707" t="s">
        <v>1150</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309</v>
      </c>
      <c r="M285" s="397"/>
      <c r="N285" s="390"/>
      <c r="O285" s="1680"/>
      <c r="P285" s="1680"/>
      <c r="AH285" s="1687">
        <v>0</v>
      </c>
    </row>
    <row s="2774" customFormat="1" customHeight="1" ht="18.75" hidden="1">
      <c r="A286" s="1836"/>
      <c r="B286" s="1836"/>
      <c r="C286" s="425" t="s">
        <v>1151</v>
      </c>
      <c r="D286" s="2518"/>
      <c r="E286" s="2260"/>
      <c r="F286" s="2439"/>
      <c r="G286" s="2483"/>
      <c r="H286" s="1556"/>
      <c r="I286" s="707" t="s">
        <v>1150</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309</v>
      </c>
      <c r="M288" s="397"/>
      <c r="N288" s="390"/>
      <c r="O288" s="1680"/>
      <c r="P288" s="1680"/>
      <c r="AH288" s="1687">
        <v>0</v>
      </c>
    </row>
    <row s="2774" customFormat="1" customHeight="1" ht="18.75" hidden="1">
      <c r="A289" s="1836"/>
      <c r="B289" s="1836"/>
      <c r="C289" s="425" t="s">
        <v>1151</v>
      </c>
      <c r="D289" s="2518"/>
      <c r="E289" s="2260"/>
      <c r="F289" s="2439"/>
      <c r="G289" s="2483"/>
      <c r="H289" s="1556"/>
      <c r="I289" s="707" t="s">
        <v>1150</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309</v>
      </c>
      <c r="M291" s="397"/>
      <c r="N291" s="390"/>
      <c r="O291" s="1680"/>
      <c r="P291" s="1680"/>
      <c r="AH291" s="1687">
        <v>0</v>
      </c>
    </row>
    <row s="2774" customFormat="1" customHeight="1" ht="18.75" hidden="1">
      <c r="A292" s="1836"/>
      <c r="B292" s="1836"/>
      <c r="C292" s="425" t="s">
        <v>1151</v>
      </c>
      <c r="D292" s="2518"/>
      <c r="E292" s="2260"/>
      <c r="F292" s="2439"/>
      <c r="G292" s="2483"/>
      <c r="H292" s="1556"/>
      <c r="I292" s="707" t="s">
        <v>1150</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309</v>
      </c>
      <c r="M294" s="397"/>
      <c r="N294" s="390"/>
      <c r="O294" s="1680"/>
      <c r="P294" s="1680"/>
      <c r="AH294" s="1687">
        <v>0</v>
      </c>
    </row>
    <row s="2774" customFormat="1" customHeight="1" ht="18.75" hidden="1">
      <c r="A295" s="1836"/>
      <c r="B295" s="1836"/>
      <c r="C295" s="425" t="s">
        <v>1151</v>
      </c>
      <c r="D295" s="2518"/>
      <c r="E295" s="2260"/>
      <c r="F295" s="2439"/>
      <c r="G295" s="2483"/>
      <c r="H295" s="1556"/>
      <c r="I295" s="707" t="s">
        <v>1150</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309</v>
      </c>
      <c r="M297" s="397"/>
      <c r="N297" s="390"/>
      <c r="O297" s="1680"/>
      <c r="P297" s="1680"/>
      <c r="AH297" s="1687">
        <v>0</v>
      </c>
    </row>
    <row s="2774" customFormat="1" customHeight="1" ht="18.75" hidden="1">
      <c r="A298" s="1836"/>
      <c r="B298" s="1836"/>
      <c r="C298" s="425" t="s">
        <v>1151</v>
      </c>
      <c r="D298" s="2518"/>
      <c r="E298" s="2260"/>
      <c r="F298" s="2439"/>
      <c r="G298" s="2483"/>
      <c r="H298" s="1556"/>
      <c r="I298" s="707" t="s">
        <v>1150</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309</v>
      </c>
      <c r="M300" s="397"/>
      <c r="N300" s="390"/>
      <c r="O300" s="1680"/>
      <c r="P300" s="1680"/>
      <c r="AH300" s="1687">
        <v>0</v>
      </c>
    </row>
    <row s="2774" customFormat="1" customHeight="1" ht="18.75" hidden="1">
      <c r="A301" s="1836"/>
      <c r="B301" s="1836"/>
      <c r="C301" s="425" t="s">
        <v>1151</v>
      </c>
      <c r="D301" s="2518"/>
      <c r="E301" s="2260"/>
      <c r="F301" s="2439"/>
      <c r="G301" s="2483"/>
      <c r="H301" s="1556"/>
      <c r="I301" s="707" t="s">
        <v>1150</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309</v>
      </c>
      <c r="M303" s="397"/>
      <c r="N303" s="390"/>
      <c r="O303" s="1680"/>
      <c r="P303" s="1680"/>
      <c r="AH303" s="1687">
        <v>0</v>
      </c>
    </row>
    <row s="2774" customFormat="1" customHeight="1" ht="18.75" hidden="1">
      <c r="A304" s="1836"/>
      <c r="B304" s="1836"/>
      <c r="C304" s="425" t="s">
        <v>1151</v>
      </c>
      <c r="D304" s="2518"/>
      <c r="E304" s="2260"/>
      <c r="F304" s="2439"/>
      <c r="G304" s="2483"/>
      <c r="H304" s="1556"/>
      <c r="I304" s="707" t="s">
        <v>1150</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309</v>
      </c>
      <c r="M306" s="397"/>
      <c r="N306" s="390"/>
      <c r="O306" s="1680"/>
      <c r="P306" s="1680"/>
      <c r="AH306" s="1687">
        <v>0</v>
      </c>
    </row>
    <row s="2774" customFormat="1" customHeight="1" ht="18.75" hidden="1">
      <c r="A307" s="1836"/>
      <c r="B307" s="1836"/>
      <c r="C307" s="425" t="s">
        <v>1151</v>
      </c>
      <c r="D307" s="2518"/>
      <c r="E307" s="2260"/>
      <c r="F307" s="2439"/>
      <c r="G307" s="2483"/>
      <c r="H307" s="1556"/>
      <c r="I307" s="707" t="s">
        <v>1150</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309</v>
      </c>
      <c r="M309" s="397"/>
      <c r="N309" s="390"/>
      <c r="O309" s="1680"/>
      <c r="P309" s="1680"/>
      <c r="AH309" s="1687">
        <v>0</v>
      </c>
    </row>
    <row s="2774" customFormat="1" customHeight="1" ht="18.75" hidden="1">
      <c r="A310" s="1836"/>
      <c r="B310" s="1836"/>
      <c r="C310" s="425" t="s">
        <v>1151</v>
      </c>
      <c r="D310" s="2518"/>
      <c r="E310" s="2260"/>
      <c r="F310" s="2439"/>
      <c r="G310" s="2483"/>
      <c r="H310" s="1556"/>
      <c r="I310" s="707" t="s">
        <v>1150</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309</v>
      </c>
      <c r="M312" s="397"/>
      <c r="N312" s="390"/>
      <c r="O312" s="1680"/>
      <c r="P312" s="1680"/>
      <c r="AH312" s="1687">
        <v>0</v>
      </c>
    </row>
    <row s="2774" customFormat="1" customHeight="1" ht="18.75" hidden="1">
      <c r="A313" s="1836"/>
      <c r="B313" s="1836"/>
      <c r="C313" s="425" t="s">
        <v>1151</v>
      </c>
      <c r="D313" s="2518"/>
      <c r="E313" s="2260"/>
      <c r="F313" s="2439"/>
      <c r="G313" s="2483"/>
      <c r="H313" s="1556"/>
      <c r="I313" s="707" t="s">
        <v>1150</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309</v>
      </c>
      <c r="M315" s="397"/>
      <c r="N315" s="390"/>
      <c r="O315" s="1680"/>
      <c r="P315" s="1680"/>
      <c r="AH315" s="1687">
        <v>0</v>
      </c>
    </row>
    <row s="2774" customFormat="1" customHeight="1" ht="18.75" hidden="1">
      <c r="A316" s="1836"/>
      <c r="B316" s="1836"/>
      <c r="C316" s="425" t="s">
        <v>1151</v>
      </c>
      <c r="D316" s="2518"/>
      <c r="E316" s="2260"/>
      <c r="F316" s="2439"/>
      <c r="G316" s="2483"/>
      <c r="H316" s="1556"/>
      <c r="I316" s="707" t="s">
        <v>1150</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309</v>
      </c>
      <c r="M318" s="397"/>
      <c r="N318" s="390"/>
      <c r="O318" s="1680"/>
      <c r="P318" s="1680"/>
      <c r="AH318" s="1687">
        <v>0</v>
      </c>
    </row>
    <row s="2774" customFormat="1" customHeight="1" ht="18.75" hidden="1">
      <c r="A319" s="1836"/>
      <c r="B319" s="1836"/>
      <c r="C319" s="425" t="s">
        <v>1151</v>
      </c>
      <c r="D319" s="2518"/>
      <c r="E319" s="2260"/>
      <c r="F319" s="2439"/>
      <c r="G319" s="2483"/>
      <c r="H319" s="1556"/>
      <c r="I319" s="707" t="s">
        <v>1150</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265</v>
      </c>
      <c r="B321" s="1836" t="s">
        <v>266</v>
      </c>
      <c r="C321" s="425"/>
      <c r="D321" s="2518"/>
      <c r="E321" s="2260"/>
      <c r="F321" s="2439" t="str">
        <f>INDEX(PT_DIFFERENTIATION_VTAR,MATCH(A321,PT_DIFFERENTIATION_VTAR_ID,0))</f>
        <v>Тариф на водоотведение</v>
      </c>
      <c r="G321" s="2483" t="str">
        <f>INDEX(PT_DIFFERENTIATION_NTAR,MATCH(B321,PT_DIFFERENTIATION_NTAR_ID,0))</f>
        <v>Тариф на водоотведение</v>
      </c>
      <c r="H321" s="1918"/>
      <c r="I321" s="1795"/>
      <c r="J321" s="1829"/>
      <c r="K321" s="1834"/>
      <c r="L321" s="1918" t="s">
        <v>309</v>
      </c>
      <c r="M321" s="397"/>
      <c r="N321" s="390"/>
      <c r="O321" s="1680"/>
      <c r="P321" s="1680"/>
      <c r="AH321" s="1687">
        <v>0</v>
      </c>
    </row>
    <row s="2774" customFormat="1" customHeight="1" ht="18.75" hidden="1">
      <c r="A322" s="1836"/>
      <c r="B322" s="1836"/>
      <c r="C322" s="425" t="s">
        <v>1151</v>
      </c>
      <c r="D322" s="2518"/>
      <c r="E322" s="2260"/>
      <c r="F322" s="2439"/>
      <c r="G322" s="2483"/>
      <c r="H322" s="1556"/>
      <c r="I322" s="707" t="s">
        <v>1150</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273</v>
      </c>
      <c r="B324" s="1836" t="s">
        <v>274</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309</v>
      </c>
      <c r="M324" s="397"/>
      <c r="N324" s="390"/>
      <c r="O324" s="1680"/>
      <c r="P324" s="1680"/>
      <c r="AH324" s="1687">
        <v>0</v>
      </c>
    </row>
    <row s="2774" customFormat="1" customHeight="1" ht="18.75" hidden="1">
      <c r="A325" s="1836"/>
      <c r="B325" s="1836"/>
      <c r="C325" s="425" t="s">
        <v>1151</v>
      </c>
      <c r="D325" s="2518"/>
      <c r="E325" s="2260"/>
      <c r="F325" s="2439"/>
      <c r="G325" s="2483"/>
      <c r="H325" s="1556"/>
      <c r="I325" s="707" t="s">
        <v>1150</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278</v>
      </c>
      <c r="B327" s="1836" t="s">
        <v>279</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309</v>
      </c>
      <c r="M327" s="397"/>
      <c r="N327" s="390"/>
      <c r="O327" s="1680"/>
      <c r="P327" s="1680"/>
      <c r="AH327" s="1687">
        <v>0</v>
      </c>
    </row>
    <row s="2774" customFormat="1" customHeight="1" ht="18.75" hidden="1">
      <c r="A328" s="1836"/>
      <c r="B328" s="1836"/>
      <c r="C328" s="425" t="s">
        <v>1151</v>
      </c>
      <c r="D328" s="2518"/>
      <c r="E328" s="2260"/>
      <c r="F328" s="2439"/>
      <c r="G328" s="2483"/>
      <c r="H328" s="1556"/>
      <c r="I328" s="707" t="s">
        <v>1150</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5281"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83</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91DA9-86B2-544E-2301-AF7CCDC32C9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4" width="9.140625" hidden="1" customWidth="1"/>
    <col min="2" max="2" style="2849"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518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Муниципальное унитарное предприятие "Невельские коммунальные сети"</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89</v>
      </c>
      <c r="E9" s="164" t="s">
        <v>305</v>
      </c>
      <c r="F9" s="164" t="s">
        <v>306</v>
      </c>
      <c r="G9" s="164" t="s">
        <v>393</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1159</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91</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92</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83</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95D85-A36F-D43B-9181-F430D7CB08A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5033"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972"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1160</v>
      </c>
      <c r="E5" s="2293"/>
      <c r="F5" s="2293"/>
      <c r="G5" s="2293"/>
      <c r="H5" s="2293"/>
      <c r="I5" s="2293"/>
      <c r="J5" s="2293"/>
      <c r="V5" s="561">
        <v>63</v>
      </c>
    </row>
    <row customHeight="1" ht="15.75">
      <c r="C6" s="232"/>
      <c r="D6" s="2232" t="str">
        <f>IF(org=0,"Не определено",org)</f>
        <v>Муниципальное унитарное предприятие "Невельские коммунальные сети"</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106</v>
      </c>
      <c r="F9" s="2424"/>
      <c r="G9" s="2451" t="str">
        <f>IF(G8="","",INDEX(DIFFERENTIATION_UNMERGE_VD,MATCH(G8,DIFFERENTIATION_ID_DIFF,0)))</f>
        <v/>
      </c>
      <c r="H9" s="2452"/>
      <c r="I9" s="2451">
        <f>IF(I8="","",INDEX(DIFFERENTIATION_UNMERGE_VD,MATCH(I8,DIFFERENTIATION_ID_DIFF,0)))</f>
        <v>0</v>
      </c>
      <c r="J9" s="2452"/>
      <c r="K9" s="2231" t="s">
        <v>304</v>
      </c>
      <c r="V9" s="561">
        <v>15</v>
      </c>
    </row>
    <row s="2774" customFormat="1" customHeight="1" ht="15.75">
      <c r="A10" s="815"/>
      <c r="C10" s="232"/>
      <c r="D10" s="767"/>
      <c r="E10" s="2423" t="s">
        <v>570</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571</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303</v>
      </c>
      <c r="E12" s="2426"/>
      <c r="F12" s="2426"/>
      <c r="G12" s="943"/>
      <c r="H12" s="943"/>
      <c r="I12" s="943"/>
      <c r="J12" s="943"/>
      <c r="K12" s="2255"/>
      <c r="U12" s="731"/>
      <c r="V12" s="814">
        <v>15</v>
      </c>
    </row>
    <row customHeight="1" ht="35.699999999999996">
      <c r="C13" s="232"/>
      <c r="D13" s="861" t="s">
        <v>89</v>
      </c>
      <c r="E13" s="863" t="s">
        <v>305</v>
      </c>
      <c r="F13" s="863" t="s">
        <v>572</v>
      </c>
      <c r="G13" s="864" t="s">
        <v>306</v>
      </c>
      <c r="H13" s="863" t="s">
        <v>393</v>
      </c>
      <c r="I13" s="864" t="s">
        <v>306</v>
      </c>
      <c r="J13" s="863" t="s">
        <v>393</v>
      </c>
      <c r="K13" s="2288"/>
      <c r="V13" s="561">
        <v>34</v>
      </c>
    </row>
    <row customHeight="1" ht="15" hidden="1">
      <c r="C14" s="232"/>
      <c r="D14" s="649" t="s">
        <v>110</v>
      </c>
      <c r="E14" s="649" t="s">
        <v>111</v>
      </c>
      <c r="F14" s="649" t="s">
        <v>91</v>
      </c>
      <c r="G14" s="715" t="str">
        <f>G1&amp;".1"</f>
        <v>4.1</v>
      </c>
      <c r="H14" s="715"/>
      <c r="I14" s="715" t="str">
        <f>I1&amp;".1"</f>
        <v>4.1</v>
      </c>
      <c r="J14" s="715"/>
      <c r="K14" s="345"/>
      <c r="V14" s="561">
        <v>0</v>
      </c>
    </row>
    <row customHeight="1" ht="22.5" hidden="1">
      <c r="A15" s="561"/>
      <c r="C15" s="582"/>
      <c r="D15" s="577">
        <v>1</v>
      </c>
      <c r="E15" s="733" t="s">
        <v>814</v>
      </c>
      <c r="F15" s="577" t="s">
        <v>815</v>
      </c>
      <c r="G15" s="734"/>
      <c r="H15" s="734"/>
      <c r="I15" s="734"/>
      <c r="J15" s="734"/>
      <c r="K15" s="345" t="s">
        <v>816</v>
      </c>
      <c r="V15" s="561">
        <v>0</v>
      </c>
    </row>
    <row customHeight="1" ht="22.5" hidden="1">
      <c r="A16" s="561"/>
      <c r="C16" s="582"/>
      <c r="D16" s="577">
        <v>2</v>
      </c>
      <c r="E16" s="335" t="s">
        <v>817</v>
      </c>
      <c r="F16" s="577" t="s">
        <v>818</v>
      </c>
      <c r="G16" s="734"/>
      <c r="H16" s="734"/>
      <c r="I16" s="734"/>
      <c r="J16" s="734"/>
      <c r="K16" s="345" t="s">
        <v>819</v>
      </c>
      <c r="V16" s="561">
        <v>0</v>
      </c>
    </row>
    <row customHeight="1" ht="123.75" hidden="1">
      <c r="A17" s="561"/>
      <c r="C17" s="582"/>
      <c r="D17" s="577">
        <v>3</v>
      </c>
      <c r="E17" s="335" t="s">
        <v>1161</v>
      </c>
      <c r="F17" s="577" t="s">
        <v>309</v>
      </c>
      <c r="G17" s="734"/>
      <c r="H17" s="734"/>
      <c r="I17" s="734"/>
      <c r="J17" s="734"/>
      <c r="K17" s="345" t="s">
        <v>1162</v>
      </c>
      <c r="V17" s="561">
        <v>0</v>
      </c>
    </row>
    <row customHeight="1" ht="48.29999999999999">
      <c r="A18" s="561"/>
      <c r="C18" s="582"/>
      <c r="D18" s="577">
        <v>3</v>
      </c>
      <c r="E18" s="335" t="s">
        <v>820</v>
      </c>
      <c r="F18" s="577" t="s">
        <v>309</v>
      </c>
      <c r="G18" s="865" t="s">
        <v>309</v>
      </c>
      <c r="H18" s="866" t="s">
        <v>309</v>
      </c>
      <c r="I18" s="577" t="s">
        <v>309</v>
      </c>
      <c r="J18" s="634" t="s">
        <v>309</v>
      </c>
      <c r="K18" s="345" t="s">
        <v>1163</v>
      </c>
      <c r="V18" s="561">
        <v>46</v>
      </c>
    </row>
    <row customHeight="1" ht="35.699999999999996">
      <c r="A19" s="561"/>
      <c r="C19" s="582"/>
      <c r="D19" s="595" t="s">
        <v>327</v>
      </c>
      <c r="E19" s="615" t="s">
        <v>822</v>
      </c>
      <c r="F19" s="577" t="s">
        <v>823</v>
      </c>
      <c r="G19" s="873"/>
      <c r="H19" s="162"/>
      <c r="I19" s="873"/>
      <c r="J19" s="874"/>
      <c r="K19" s="735"/>
      <c r="V19" s="561">
        <v>34</v>
      </c>
    </row>
    <row customHeight="1" ht="35.699999999999996">
      <c r="A20" s="561"/>
      <c r="C20" s="582"/>
      <c r="D20" s="1946" t="s">
        <v>335</v>
      </c>
      <c r="E20" s="615" t="s">
        <v>824</v>
      </c>
      <c r="F20" s="577" t="s">
        <v>825</v>
      </c>
      <c r="G20" s="873"/>
      <c r="H20" s="162"/>
      <c r="I20" s="873"/>
      <c r="J20" s="162"/>
      <c r="K20" s="735"/>
      <c r="V20" s="561">
        <v>34</v>
      </c>
    </row>
    <row customHeight="1" ht="48.29999999999999">
      <c r="A21" s="561"/>
      <c r="C21" s="582"/>
      <c r="D21" s="1946" t="s">
        <v>337</v>
      </c>
      <c r="E21" s="615" t="s">
        <v>826</v>
      </c>
      <c r="F21" s="577" t="s">
        <v>577</v>
      </c>
      <c r="G21" s="736"/>
      <c r="H21" s="162"/>
      <c r="I21" s="736"/>
      <c r="J21" s="162"/>
      <c r="K21" s="735"/>
      <c r="V21" s="561">
        <v>46</v>
      </c>
    </row>
    <row customHeight="1" ht="67.5" hidden="1">
      <c r="A22" s="561"/>
      <c r="C22" s="582"/>
      <c r="D22" s="577">
        <v>5</v>
      </c>
      <c r="E22" s="335" t="s">
        <v>1164</v>
      </c>
      <c r="F22" s="577" t="s">
        <v>564</v>
      </c>
      <c r="G22" s="737"/>
      <c r="H22" s="738"/>
      <c r="I22" s="737"/>
      <c r="J22" s="738"/>
      <c r="K22" s="345" t="s">
        <v>1165</v>
      </c>
      <c r="V22" s="561">
        <v>0</v>
      </c>
    </row>
    <row customHeight="1" ht="33.75" hidden="1">
      <c r="C23" s="507"/>
      <c r="D23" s="577">
        <v>6</v>
      </c>
      <c r="E23" s="335" t="s">
        <v>1166</v>
      </c>
      <c r="F23" s="577" t="s">
        <v>1167</v>
      </c>
      <c r="G23" s="737"/>
      <c r="H23" s="737"/>
      <c r="I23" s="737"/>
      <c r="J23" s="737"/>
      <c r="K23" s="345" t="s">
        <v>1168</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83</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B05C26B-BABD-E91F-109C-E64CA37C818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5198" width="32.57421875" customWidth="1"/>
    <col min="2" max="2" style="2910" width="11.00390625" customWidth="1"/>
    <col min="3" max="3" style="2910" width="9.140625"/>
    <col min="4" max="4" style="2910" width="26.57421875" customWidth="1"/>
    <col min="5" max="5" style="5281" width="36.8515625" customWidth="1"/>
    <col min="6" max="6" style="5281" width="23.57421875" customWidth="1"/>
    <col min="7" max="7" style="5281" width="31.421875" customWidth="1"/>
    <col min="8" max="8" style="5281" width="40.8515625" customWidth="1"/>
    <col min="9" max="9" style="5281" width="14.57421875" customWidth="1"/>
    <col min="10" max="10" style="5281" width="26.8515625" customWidth="1"/>
    <col min="11" max="11" style="5281" width="50.00390625" customWidth="1"/>
    <col min="12" max="12" style="5281" width="52.421875" customWidth="1"/>
    <col min="13" max="13" style="5281" width="10.7109375" customWidth="1"/>
    <col min="14" max="14" style="5281" width="55.140625" customWidth="1"/>
    <col min="15" max="15" style="5281" width="31.8515625" customWidth="1"/>
    <col min="16" max="16" style="5281" width="23.8515625" customWidth="1"/>
    <col min="17" max="17" style="5281" width="46.57421875" customWidth="1"/>
    <col min="18" max="18" style="5281" width="24.00390625" customWidth="1"/>
    <col min="19" max="19" style="5281" width="20.57421875" customWidth="1"/>
    <col min="20" max="20" style="5281" width="22.00390625" customWidth="1"/>
    <col min="21" max="22" style="5281" width="26.421875" customWidth="1"/>
    <col min="23" max="23" style="5281" width="8.28125" hidden="1" customWidth="1"/>
    <col min="24" max="24" style="5281" width="59.7109375" customWidth="1"/>
    <col min="25" max="25" style="5281" width="49.140625" customWidth="1"/>
    <col min="26" max="26" style="5281" width="11.140625" customWidth="1"/>
    <col min="27" max="30" style="5281" width="29.00390625" customWidth="1"/>
    <col min="31" max="31" style="5281" width="9.140625"/>
    <col min="32" max="32" style="5281" width="34.7109375" customWidth="1"/>
    <col min="33" max="33" style="5281" width="9.140625"/>
    <col min="34" max="35" style="5281" width="34.421875" customWidth="1"/>
    <col min="36" max="36" style="5281" width="9.140625"/>
    <col min="37" max="37" style="5281" width="24.57421875" customWidth="1"/>
    <col min="38" max="38" style="5281" width="9.140625"/>
    <col min="39" max="39" style="5281" width="26.140625" customWidth="1"/>
    <col min="40" max="40" style="5281" width="1.7109375" customWidth="1"/>
    <col min="41" max="41" style="5281" width="9.140625"/>
    <col min="42" max="43" style="5281" width="47.8515625" customWidth="1"/>
    <col min="44" max="44" style="5281" width="1.7109375" customWidth="1"/>
    <col min="45" max="45" style="5281" width="21.421875" customWidth="1"/>
    <col min="46" max="46" style="5281" width="1.7109375" customWidth="1"/>
    <col min="47" max="47" style="5281" width="31.28125" customWidth="1"/>
    <col min="48" max="48" style="5281" width="1.7109375" customWidth="1"/>
    <col min="49" max="50" style="5281" width="9.140625"/>
    <col min="51" max="51" style="5281" width="3.7109375" customWidth="1"/>
    <col min="52" max="52" style="5281" width="60.8515625" customWidth="1"/>
    <col min="53" max="53" style="5281" width="49.28125" customWidth="1"/>
    <col min="54" max="54" style="5281" width="35.140625" customWidth="1"/>
    <col min="55" max="55" style="5281" width="9.140625"/>
    <col min="56" max="56" style="5281" width="1.7109375" customWidth="1"/>
    <col min="57" max="57" style="5435" width="12.57421875" customWidth="1"/>
    <col min="58" max="58" style="5435" width="14.28125" customWidth="1"/>
    <col min="59" max="59" style="5281" width="30.7109375" customWidth="1"/>
    <col min="60" max="60" style="5436" width="40.7109375" customWidth="1"/>
    <col min="61" max="61" style="5436" width="15.00390625" customWidth="1"/>
    <col min="62" max="62" style="5436" width="40.7109375" customWidth="1"/>
    <col min="63" max="63" style="5436" width="2.7109375" customWidth="1"/>
    <col min="64" max="64" style="5436" width="44.7109375" customWidth="1"/>
    <col min="65" max="65" style="5436" width="2.7109375" customWidth="1"/>
    <col min="66" max="66" style="5436" width="40.7109375" customWidth="1"/>
    <col min="67" max="68" style="5281" width="9.140625"/>
    <col min="69" max="69" style="5281" width="18.140625" customWidth="1"/>
    <col min="70" max="70" style="5281" width="57.8515625" customWidth="1"/>
    <col min="71" max="71" style="5281" width="1.7109375" customWidth="1"/>
    <col min="72" max="72" style="5281" width="22.57421875" customWidth="1"/>
    <col min="73" max="73" style="5281" width="57.8515625" customWidth="1"/>
    <col min="74" max="74" style="5281" width="1.7109375" customWidth="1"/>
    <col min="75" max="75" style="5281" width="22.57421875" customWidth="1"/>
    <col min="76" max="76" style="5281" width="57.8515625" customWidth="1"/>
    <col min="77" max="77" style="5281" width="1.7109375" customWidth="1"/>
    <col min="78" max="78" style="5281" width="22.57421875" customWidth="1"/>
    <col min="79" max="79" style="5281" width="57.8515625" customWidth="1"/>
    <col min="80" max="81" style="5281" width="9.140625"/>
    <col min="82" max="82" style="5281" width="49.57421875" customWidth="1"/>
  </cols>
  <sheetData>
    <row s="5339" customFormat="1" customHeight="1" ht="11.25">
      <c r="A1" s="1123" t="s">
        <v>1169</v>
      </c>
      <c r="B1" s="1123" t="s">
        <v>1170</v>
      </c>
      <c r="C1" s="1123" t="s">
        <v>1171</v>
      </c>
      <c r="D1" s="1123" t="s">
        <v>1172</v>
      </c>
      <c r="E1" s="1123" t="s">
        <v>1173</v>
      </c>
      <c r="F1" s="1123" t="s">
        <v>1174</v>
      </c>
      <c r="G1" s="1123" t="s">
        <v>1175</v>
      </c>
      <c r="H1" s="1123" t="s">
        <v>1176</v>
      </c>
      <c r="I1" s="1123" t="s">
        <v>1177</v>
      </c>
      <c r="J1" s="1123" t="s">
        <v>1178</v>
      </c>
      <c r="K1" s="1123" t="s">
        <v>1179</v>
      </c>
      <c r="L1" s="1123" t="s">
        <v>1180</v>
      </c>
      <c r="M1" s="1123"/>
      <c r="N1" s="1123" t="s">
        <v>1181</v>
      </c>
      <c r="O1" s="1123" t="s">
        <v>1182</v>
      </c>
      <c r="P1" s="1123" t="s">
        <v>1183</v>
      </c>
      <c r="Q1" s="1123" t="s">
        <v>1184</v>
      </c>
      <c r="R1" s="1123" t="s">
        <v>1185</v>
      </c>
      <c r="S1" s="1123" t="s">
        <v>1186</v>
      </c>
      <c r="T1" s="1123" t="s">
        <v>1187</v>
      </c>
      <c r="U1" s="1123" t="s">
        <v>1188</v>
      </c>
      <c r="V1" s="1123"/>
      <c r="W1" s="853" t="s">
        <v>1189</v>
      </c>
      <c r="X1" s="1123" t="s">
        <v>1190</v>
      </c>
      <c r="Y1" s="1123" t="s">
        <v>1191</v>
      </c>
      <c r="Z1" s="1123"/>
      <c r="AA1" s="1123" t="s">
        <v>1192</v>
      </c>
      <c r="AB1" s="1123"/>
      <c r="AC1" s="1123" t="s">
        <v>1193</v>
      </c>
      <c r="AD1" s="1123"/>
      <c r="AF1" s="1123" t="s">
        <v>1194</v>
      </c>
      <c r="AH1" s="1123" t="s">
        <v>1195</v>
      </c>
      <c r="AI1" s="1123" t="s">
        <v>1196</v>
      </c>
      <c r="AK1" s="1123" t="s">
        <v>1197</v>
      </c>
      <c r="AM1" s="1123" t="s">
        <v>1198</v>
      </c>
      <c r="AP1" s="1123" t="s">
        <v>1199</v>
      </c>
      <c r="AQ1" s="1123" t="s">
        <v>1200</v>
      </c>
      <c r="AS1" s="1123" t="s">
        <v>1201</v>
      </c>
      <c r="AU1" s="1123" t="s">
        <v>1202</v>
      </c>
      <c r="AW1" s="1123" t="s">
        <v>1203</v>
      </c>
      <c r="AX1" s="1123" t="s">
        <v>1204</v>
      </c>
      <c r="AZ1" s="1208" t="s">
        <v>1205</v>
      </c>
      <c r="BB1" s="1123" t="s">
        <v>1206</v>
      </c>
      <c r="BC1" s="1123"/>
      <c r="BE1" s="1123" t="s">
        <v>1207</v>
      </c>
      <c r="BF1" s="1123" t="s">
        <v>1208</v>
      </c>
      <c r="BH1" s="1125" t="s">
        <v>813</v>
      </c>
      <c r="BI1" s="1126"/>
      <c r="BJ1" s="1127" t="s">
        <v>1209</v>
      </c>
      <c r="BK1" s="1126"/>
      <c r="BL1" s="1128" t="s">
        <v>912</v>
      </c>
      <c r="BM1" s="1126"/>
      <c r="BN1" s="1129" t="s">
        <v>1210</v>
      </c>
      <c r="BS1" s="1483"/>
    </row>
    <row customHeight="1" ht="11.25">
      <c r="A2" s="1130" t="s">
        <v>1211</v>
      </c>
      <c r="B2" s="1131">
        <v>2000</v>
      </c>
      <c r="C2" s="1131">
        <v>2022</v>
      </c>
      <c r="D2" s="1131" t="s">
        <v>67</v>
      </c>
      <c r="E2" s="1132" t="s">
        <v>1212</v>
      </c>
      <c r="F2" s="1132" t="s">
        <v>1213</v>
      </c>
      <c r="G2" s="1132" t="s">
        <v>1214</v>
      </c>
      <c r="H2" s="1133" t="s">
        <v>56</v>
      </c>
      <c r="I2" s="1132" t="s">
        <v>110</v>
      </c>
      <c r="J2" s="1132" t="s">
        <v>1215</v>
      </c>
      <c r="K2" s="1134" t="s">
        <v>1216</v>
      </c>
      <c r="L2" s="1135"/>
      <c r="M2" s="1134">
        <v>1</v>
      </c>
      <c r="N2" s="1218" t="s">
        <v>1217</v>
      </c>
      <c r="O2" s="1133" t="s">
        <v>1218</v>
      </c>
      <c r="P2" s="1136" t="s">
        <v>37</v>
      </c>
      <c r="Q2" s="1137" t="s">
        <v>522</v>
      </c>
      <c r="R2" s="199" t="s">
        <v>1219</v>
      </c>
      <c r="S2" s="199" t="s">
        <v>1220</v>
      </c>
      <c r="T2" s="1138" t="s">
        <v>1221</v>
      </c>
      <c r="U2" s="1135" t="s">
        <v>1222</v>
      </c>
      <c r="V2" s="1139">
        <v>1</v>
      </c>
      <c r="W2" s="1140"/>
      <c r="X2" s="1140" t="s">
        <v>1223</v>
      </c>
      <c r="Y2" s="1131" t="s">
        <v>1224</v>
      </c>
      <c r="Z2" s="1141"/>
      <c r="AA2" s="1131" t="s">
        <v>1225</v>
      </c>
      <c r="AB2" s="1142" t="s">
        <v>1225</v>
      </c>
      <c r="AC2" s="1131" t="s">
        <v>1226</v>
      </c>
      <c r="AD2" s="1142" t="s">
        <v>1226</v>
      </c>
      <c r="AF2" s="1133" t="s">
        <v>1222</v>
      </c>
      <c r="AH2" s="1132" t="s">
        <v>1227</v>
      </c>
      <c r="AI2" s="1132" t="s">
        <v>1227</v>
      </c>
      <c r="AK2" s="1132" t="s">
        <v>1228</v>
      </c>
      <c r="AM2" s="1132" t="s">
        <v>1229</v>
      </c>
      <c r="AP2" s="1143" t="s">
        <v>1223</v>
      </c>
      <c r="AQ2" s="1144" t="s">
        <v>1223</v>
      </c>
      <c r="AS2" s="1131" t="s">
        <v>1230</v>
      </c>
      <c r="AU2" s="1176" t="s">
        <v>1231</v>
      </c>
      <c r="AW2" s="1176" t="s">
        <v>1232</v>
      </c>
      <c r="AX2" s="1176" t="s">
        <v>1232</v>
      </c>
      <c r="AZ2" s="1176" t="s">
        <v>1233</v>
      </c>
      <c r="BB2" s="1176" t="s">
        <v>1234</v>
      </c>
      <c r="BC2" s="1176" t="s">
        <v>1235</v>
      </c>
      <c r="BE2" s="1176">
        <v>2000</v>
      </c>
      <c r="BF2" s="1176" t="s">
        <v>1236</v>
      </c>
    </row>
    <row customHeight="1" ht="11.25">
      <c r="A3" s="1130" t="s">
        <v>1237</v>
      </c>
      <c r="B3" s="1131">
        <v>2001</v>
      </c>
      <c r="C3" s="1131">
        <v>2023</v>
      </c>
      <c r="D3" s="1131" t="s">
        <v>19</v>
      </c>
      <c r="E3" s="1132" t="s">
        <v>1238</v>
      </c>
      <c r="F3" s="1132" t="s">
        <v>1239</v>
      </c>
      <c r="G3" s="1132" t="s">
        <v>1240</v>
      </c>
      <c r="H3" s="1133" t="s">
        <v>1241</v>
      </c>
      <c r="I3" s="1132" t="s">
        <v>111</v>
      </c>
      <c r="J3" s="1132" t="s">
        <v>562</v>
      </c>
      <c r="K3" s="1134" t="s">
        <v>1242</v>
      </c>
      <c r="L3" s="1135">
        <f>_xlfn.IFERROR(MATCH(K3,OFFER_METHOD,0),0)</f>
        <v>0</v>
      </c>
      <c r="M3" s="1134">
        <v>2</v>
      </c>
      <c r="N3" s="1218" t="s">
        <v>1243</v>
      </c>
      <c r="O3" s="1133" t="s">
        <v>1244</v>
      </c>
      <c r="P3" s="1136" t="s">
        <v>1245</v>
      </c>
      <c r="Q3" s="1137" t="s">
        <v>1246</v>
      </c>
      <c r="R3" s="199" t="s">
        <v>525</v>
      </c>
      <c r="S3" s="199" t="s">
        <v>1247</v>
      </c>
      <c r="T3" s="1138" t="s">
        <v>1248</v>
      </c>
      <c r="U3" s="1135" t="s">
        <v>1249</v>
      </c>
      <c r="V3" s="1139">
        <v>2</v>
      </c>
      <c r="W3" s="1140"/>
      <c r="X3" s="1140" t="s">
        <v>1250</v>
      </c>
      <c r="Y3" s="1131" t="s">
        <v>1224</v>
      </c>
      <c r="Z3" s="1141"/>
      <c r="AA3" s="1131" t="s">
        <v>1251</v>
      </c>
      <c r="AB3" s="1142" t="s">
        <v>1251</v>
      </c>
      <c r="AC3" s="1131" t="s">
        <v>1252</v>
      </c>
      <c r="AD3" s="1142" t="s">
        <v>1252</v>
      </c>
      <c r="AF3" s="1133" t="s">
        <v>1249</v>
      </c>
      <c r="AH3" s="1132" t="s">
        <v>1253</v>
      </c>
      <c r="AI3" s="1132" t="s">
        <v>1254</v>
      </c>
      <c r="AK3" s="1132" t="s">
        <v>1255</v>
      </c>
      <c r="AM3" s="1132" t="s">
        <v>1256</v>
      </c>
      <c r="AP3" s="1143" t="s">
        <v>1257</v>
      </c>
      <c r="AQ3" s="1144" t="s">
        <v>1257</v>
      </c>
      <c r="AS3" s="1131" t="s">
        <v>1258</v>
      </c>
      <c r="AU3" s="1176" t="s">
        <v>1259</v>
      </c>
      <c r="AW3" s="1176" t="s">
        <v>1260</v>
      </c>
      <c r="AX3" s="1176" t="s">
        <v>1260</v>
      </c>
      <c r="AZ3" s="1176" t="s">
        <v>1261</v>
      </c>
      <c r="BB3" s="1176" t="s">
        <v>1262</v>
      </c>
      <c r="BC3" s="1176" t="s">
        <v>1235</v>
      </c>
      <c r="BE3" s="1176">
        <v>2001</v>
      </c>
      <c r="BF3" s="1176" t="s">
        <v>1263</v>
      </c>
      <c r="BH3" s="1123" t="s">
        <v>1264</v>
      </c>
      <c r="BJ3" s="1123" t="s">
        <v>1265</v>
      </c>
      <c r="BL3" s="1123" t="s">
        <v>1266</v>
      </c>
      <c r="BN3" s="1123" t="s">
        <v>1267</v>
      </c>
      <c r="BR3" s="1123" t="s">
        <v>1268</v>
      </c>
      <c r="BS3" s="1484"/>
      <c r="BT3" s="1126"/>
      <c r="BU3" s="1123" t="s">
        <v>1269</v>
      </c>
      <c r="BV3" s="1126"/>
      <c r="BW3" s="1746"/>
      <c r="BX3" s="1748" t="s">
        <v>1270</v>
      </c>
      <c r="CA3" s="1123" t="s">
        <v>1271</v>
      </c>
    </row>
    <row customHeight="1" ht="11.25">
      <c r="A4" s="1130" t="s">
        <v>1272</v>
      </c>
      <c r="B4" s="1131">
        <v>2002</v>
      </c>
      <c r="C4" s="1131">
        <v>2024</v>
      </c>
      <c r="E4" s="1132" t="s">
        <v>1273</v>
      </c>
      <c r="F4" s="1132" t="s">
        <v>1274</v>
      </c>
      <c r="H4" s="1133" t="s">
        <v>1275</v>
      </c>
      <c r="I4" s="1132" t="s">
        <v>91</v>
      </c>
      <c r="J4" s="1132" t="s">
        <v>1276</v>
      </c>
      <c r="K4" s="1134" t="s">
        <v>1277</v>
      </c>
      <c r="L4" s="1135">
        <f>_xlfn.IFERROR(MATCH(K4,OFFER_METHOD,0),0)</f>
        <v>0</v>
      </c>
      <c r="M4" s="1134">
        <v>3</v>
      </c>
      <c r="N4" s="1218" t="s">
        <v>1278</v>
      </c>
      <c r="O4" s="1132" t="s">
        <v>1279</v>
      </c>
      <c r="Q4" s="1137" t="s">
        <v>1280</v>
      </c>
      <c r="R4" s="199" t="s">
        <v>1281</v>
      </c>
      <c r="S4" s="199" t="s">
        <v>1282</v>
      </c>
      <c r="T4" s="1138" t="s">
        <v>1283</v>
      </c>
      <c r="U4" s="1135" t="s">
        <v>1284</v>
      </c>
      <c r="V4" s="1139">
        <v>3</v>
      </c>
      <c r="W4" s="1140"/>
      <c r="X4" s="1140" t="s">
        <v>1285</v>
      </c>
      <c r="Y4" s="1131" t="s">
        <v>1224</v>
      </c>
      <c r="Z4" s="1147"/>
      <c r="AC4" s="1131" t="s">
        <v>1286</v>
      </c>
      <c r="AD4" s="1142" t="s">
        <v>1286</v>
      </c>
      <c r="AF4" s="1133" t="s">
        <v>1284</v>
      </c>
      <c r="AH4" s="1133" t="s">
        <v>1287</v>
      </c>
      <c r="AK4" s="1132" t="s">
        <v>1288</v>
      </c>
      <c r="AM4" s="1132" t="s">
        <v>1289</v>
      </c>
      <c r="AP4" s="1143" t="s">
        <v>1250</v>
      </c>
      <c r="AQ4" s="1144" t="s">
        <v>1250</v>
      </c>
      <c r="AS4" s="1131" t="s">
        <v>1290</v>
      </c>
      <c r="AU4" s="1176" t="s">
        <v>1291</v>
      </c>
      <c r="AW4" s="1176" t="s">
        <v>1292</v>
      </c>
      <c r="AX4" s="1176" t="s">
        <v>1292</v>
      </c>
      <c r="AZ4" s="1176" t="s">
        <v>1293</v>
      </c>
      <c r="BB4" s="1176" t="s">
        <v>1294</v>
      </c>
      <c r="BC4" s="1176" t="s">
        <v>1295</v>
      </c>
      <c r="BE4" s="1176">
        <v>2002</v>
      </c>
      <c r="BF4" s="1176" t="s">
        <v>1296</v>
      </c>
      <c r="BH4" s="1124" t="s">
        <v>1297</v>
      </c>
      <c r="BJ4" s="1124" t="s">
        <v>1297</v>
      </c>
      <c r="BL4" s="1124" t="s">
        <v>1297</v>
      </c>
      <c r="BN4" s="1124" t="s">
        <v>1297</v>
      </c>
      <c r="BQ4" s="1488" t="s">
        <v>1298</v>
      </c>
      <c r="BR4" s="1215" t="s">
        <v>1299</v>
      </c>
      <c r="BS4" s="330"/>
      <c r="BT4" s="1488" t="s">
        <v>1300</v>
      </c>
      <c r="BU4" s="1215" t="s">
        <v>1301</v>
      </c>
      <c r="BV4" s="1126"/>
      <c r="BW4" s="1753" t="s">
        <v>1302</v>
      </c>
      <c r="BX4" s="1747" t="s">
        <v>1303</v>
      </c>
      <c r="BZ4" s="1488" t="s">
        <v>1304</v>
      </c>
      <c r="CA4" s="1215" t="s">
        <v>1305</v>
      </c>
    </row>
    <row customHeight="1" ht="11.25">
      <c r="A5" s="1130" t="s">
        <v>1306</v>
      </c>
      <c r="B5" s="1131">
        <v>2003</v>
      </c>
      <c r="C5" s="1131">
        <v>2025</v>
      </c>
      <c r="E5" s="1132" t="s">
        <v>1307</v>
      </c>
      <c r="F5" s="1132" t="s">
        <v>1308</v>
      </c>
      <c r="H5" s="1133" t="s">
        <v>1309</v>
      </c>
      <c r="I5" s="1132" t="s">
        <v>92</v>
      </c>
      <c r="K5" s="1134" t="s">
        <v>1310</v>
      </c>
      <c r="L5" s="1135">
        <f>_xlfn.IFERROR(MATCH(K5,OFFER_METHOD,0),0)</f>
        <v>0</v>
      </c>
      <c r="M5" s="1134">
        <v>4</v>
      </c>
      <c r="N5" s="1148" t="s">
        <v>1311</v>
      </c>
      <c r="O5" s="1132" t="s">
        <v>1312</v>
      </c>
      <c r="Q5" s="1137" t="s">
        <v>1313</v>
      </c>
      <c r="R5" s="199" t="s">
        <v>526</v>
      </c>
      <c r="T5" s="1133" t="s">
        <v>1314</v>
      </c>
      <c r="U5" s="1135" t="s">
        <v>1315</v>
      </c>
      <c r="V5" s="1139">
        <v>4</v>
      </c>
      <c r="W5" s="1140"/>
      <c r="X5" s="1140" t="s">
        <v>166</v>
      </c>
      <c r="Y5" s="1131" t="s">
        <v>1316</v>
      </c>
      <c r="Z5" s="1147">
        <v>1</v>
      </c>
      <c r="AF5" s="1133" t="s">
        <v>1317</v>
      </c>
      <c r="AH5" s="1132" t="s">
        <v>1318</v>
      </c>
      <c r="AK5" s="1132" t="s">
        <v>1319</v>
      </c>
      <c r="AM5" s="1132" t="s">
        <v>1320</v>
      </c>
      <c r="AP5" s="1143" t="s">
        <v>166</v>
      </c>
      <c r="AQ5" s="1144" t="s">
        <v>166</v>
      </c>
      <c r="AU5" s="1176" t="s">
        <v>1321</v>
      </c>
      <c r="AW5" s="1176" t="s">
        <v>1322</v>
      </c>
      <c r="AX5" s="1176" t="s">
        <v>1322</v>
      </c>
      <c r="AZ5" s="1176" t="s">
        <v>1323</v>
      </c>
      <c r="BB5" s="1176" t="s">
        <v>1324</v>
      </c>
      <c r="BC5" s="1176" t="s">
        <v>1325</v>
      </c>
      <c r="BE5" s="1176">
        <v>2003</v>
      </c>
      <c r="BF5" s="1176" t="s">
        <v>1326</v>
      </c>
      <c r="BH5" s="1124" t="s">
        <v>1327</v>
      </c>
      <c r="BJ5" s="1124" t="s">
        <v>1327</v>
      </c>
      <c r="BL5" s="1124" t="s">
        <v>1327</v>
      </c>
      <c r="BN5" s="1124" t="s">
        <v>1328</v>
      </c>
      <c r="BQ5" s="1337">
        <v>4213775</v>
      </c>
      <c r="BR5" s="1124" t="s">
        <v>1223</v>
      </c>
      <c r="BS5" s="1485"/>
      <c r="BT5" s="1337">
        <v>64236871</v>
      </c>
      <c r="BU5" s="1124" t="s">
        <v>227</v>
      </c>
      <c r="BV5" s="1126"/>
      <c r="BW5" s="1751">
        <v>4213767</v>
      </c>
      <c r="BX5" s="1749" t="s">
        <v>1329</v>
      </c>
      <c r="BZ5" s="1337">
        <v>64237509</v>
      </c>
      <c r="CA5" s="1351" t="s">
        <v>1330</v>
      </c>
    </row>
    <row customHeight="1" ht="11.25">
      <c r="A6" s="1130" t="s">
        <v>1331</v>
      </c>
      <c r="B6" s="1131">
        <v>2004</v>
      </c>
      <c r="C6" s="1131">
        <v>2026</v>
      </c>
      <c r="E6" s="1132" t="s">
        <v>1332</v>
      </c>
      <c r="F6" s="1149"/>
      <c r="H6" s="1133" t="s">
        <v>1333</v>
      </c>
      <c r="I6" s="1132" t="s">
        <v>100</v>
      </c>
      <c r="J6" s="1123" t="s">
        <v>1334</v>
      </c>
      <c r="L6" s="1135">
        <f>SUM(kind_of_control_method_filter)</f>
        <v>0</v>
      </c>
      <c r="N6" s="1148" t="s">
        <v>1335</v>
      </c>
      <c r="O6" s="1132" t="s">
        <v>1336</v>
      </c>
      <c r="R6" s="199" t="s">
        <v>522</v>
      </c>
      <c r="T6" s="1133" t="s">
        <v>1337</v>
      </c>
      <c r="U6" s="1135" t="s">
        <v>1317</v>
      </c>
      <c r="V6" s="1139">
        <v>5</v>
      </c>
      <c r="W6" s="1140"/>
      <c r="X6" s="1131" t="s">
        <v>172</v>
      </c>
      <c r="Y6" s="1131" t="s">
        <v>1338</v>
      </c>
      <c r="Z6" s="1147"/>
      <c r="AA6" s="1150"/>
      <c r="AH6" s="1132" t="s">
        <v>1339</v>
      </c>
      <c r="AK6" s="1132" t="s">
        <v>1340</v>
      </c>
      <c r="AM6" s="1132" t="s">
        <v>1341</v>
      </c>
      <c r="AP6" s="1143" t="s">
        <v>172</v>
      </c>
      <c r="AQ6" s="1144" t="s">
        <v>172</v>
      </c>
      <c r="AU6" s="1176" t="s">
        <v>1342</v>
      </c>
      <c r="AW6" s="1176" t="s">
        <v>1343</v>
      </c>
      <c r="AX6" s="1176" t="s">
        <v>1343</v>
      </c>
      <c r="BB6" s="1176" t="s">
        <v>1344</v>
      </c>
      <c r="BC6" s="1176" t="s">
        <v>1325</v>
      </c>
      <c r="BE6" s="1176">
        <v>2004</v>
      </c>
      <c r="BF6" s="1176" t="s">
        <v>1345</v>
      </c>
      <c r="BH6" s="1124" t="s">
        <v>1346</v>
      </c>
      <c r="BJ6" s="1124" t="s">
        <v>1347</v>
      </c>
      <c r="BL6" s="1124" t="s">
        <v>1347</v>
      </c>
      <c r="BN6" s="1124" t="s">
        <v>1348</v>
      </c>
      <c r="BQ6" s="1337">
        <v>4213784</v>
      </c>
      <c r="BR6" s="1351" t="s">
        <v>1257</v>
      </c>
      <c r="BS6" s="1486"/>
      <c r="BT6" s="1337">
        <v>64236872</v>
      </c>
      <c r="BU6" s="1124" t="s">
        <v>232</v>
      </c>
      <c r="BV6" s="1126"/>
      <c r="BW6" s="1751">
        <v>4213768</v>
      </c>
      <c r="BX6" s="1749" t="s">
        <v>252</v>
      </c>
      <c r="BZ6" s="1337">
        <v>64237510</v>
      </c>
      <c r="CA6" s="1124" t="s">
        <v>1349</v>
      </c>
    </row>
    <row customHeight="1" ht="11.25">
      <c r="A7" s="1130" t="s">
        <v>1350</v>
      </c>
      <c r="B7" s="1131">
        <v>2005</v>
      </c>
      <c r="E7" s="1132" t="s">
        <v>1351</v>
      </c>
      <c r="F7" s="1149"/>
      <c r="H7" s="1133" t="s">
        <v>1352</v>
      </c>
      <c r="I7" s="1132" t="s">
        <v>93</v>
      </c>
      <c r="J7" s="1132" t="s">
        <v>1353</v>
      </c>
      <c r="N7" s="1152" t="s">
        <v>1354</v>
      </c>
      <c r="O7" s="1132" t="s">
        <v>1355</v>
      </c>
      <c r="U7" s="1135" t="s">
        <v>19</v>
      </c>
      <c r="V7" s="426" t="s">
        <v>93</v>
      </c>
      <c r="W7" s="1140"/>
      <c r="X7" s="1131" t="s">
        <v>178</v>
      </c>
      <c r="Y7" s="1131" t="s">
        <v>1316</v>
      </c>
      <c r="Z7" s="1147"/>
      <c r="AA7" s="1150"/>
      <c r="AH7" s="1132" t="s">
        <v>1356</v>
      </c>
      <c r="AK7" s="1132" t="s">
        <v>1357</v>
      </c>
      <c r="AM7" s="1132" t="s">
        <v>1358</v>
      </c>
      <c r="AP7" s="1143" t="s">
        <v>178</v>
      </c>
      <c r="AQ7" s="1144" t="s">
        <v>178</v>
      </c>
      <c r="AU7" s="1176" t="s">
        <v>1359</v>
      </c>
      <c r="AW7" s="1176" t="s">
        <v>1360</v>
      </c>
      <c r="AX7" s="1176" t="s">
        <v>1360</v>
      </c>
      <c r="AZ7" s="1123" t="s">
        <v>1361</v>
      </c>
      <c r="BB7" s="1176" t="s">
        <v>1362</v>
      </c>
      <c r="BC7" s="1176" t="s">
        <v>1325</v>
      </c>
      <c r="BE7" s="1176">
        <v>2005</v>
      </c>
      <c r="BF7" s="1176" t="s">
        <v>1363</v>
      </c>
      <c r="BH7" s="1124" t="s">
        <v>1364</v>
      </c>
      <c r="BJ7" s="1124" t="s">
        <v>1346</v>
      </c>
      <c r="BL7" s="1124" t="s">
        <v>1346</v>
      </c>
      <c r="BN7" s="1124" t="s">
        <v>1365</v>
      </c>
      <c r="BQ7" s="1337">
        <v>4213781</v>
      </c>
      <c r="BR7" s="1124" t="s">
        <v>1250</v>
      </c>
      <c r="BS7" s="1485"/>
      <c r="BT7" s="1337">
        <v>64236873</v>
      </c>
      <c r="BU7" s="1124" t="s">
        <v>237</v>
      </c>
      <c r="BV7" s="1126"/>
      <c r="BW7" s="1751">
        <v>4213769</v>
      </c>
      <c r="BX7" s="1749" t="s">
        <v>1366</v>
      </c>
      <c r="BZ7" s="1337">
        <v>64237511</v>
      </c>
      <c r="CA7" s="1124" t="s">
        <v>272</v>
      </c>
    </row>
    <row customHeight="1" ht="11.25">
      <c r="A8" s="1130" t="s">
        <v>1367</v>
      </c>
      <c r="B8" s="1131">
        <v>2006</v>
      </c>
      <c r="E8" s="1132" t="s">
        <v>1368</v>
      </c>
      <c r="F8" s="1149"/>
      <c r="H8" s="1133" t="s">
        <v>1369</v>
      </c>
      <c r="I8" s="1132" t="s">
        <v>94</v>
      </c>
      <c r="J8" s="1132" t="s">
        <v>1370</v>
      </c>
      <c r="N8" s="1219" t="s">
        <v>1371</v>
      </c>
      <c r="O8" s="1132" t="s">
        <v>1372</v>
      </c>
      <c r="V8" s="426" t="s">
        <v>94</v>
      </c>
      <c r="W8" s="1140"/>
      <c r="X8" s="1131" t="s">
        <v>184</v>
      </c>
      <c r="Y8" s="1131" t="s">
        <v>1316</v>
      </c>
      <c r="Z8" s="1147"/>
      <c r="AA8" s="1150"/>
      <c r="AK8" s="1132" t="s">
        <v>1373</v>
      </c>
      <c r="AP8" s="1143" t="s">
        <v>184</v>
      </c>
      <c r="AQ8" s="1144" t="s">
        <v>184</v>
      </c>
      <c r="AU8" s="1176" t="s">
        <v>1374</v>
      </c>
      <c r="AW8" s="1176" t="s">
        <v>1375</v>
      </c>
      <c r="AX8" s="1176" t="s">
        <v>1375</v>
      </c>
      <c r="AZ8" s="1176" t="s">
        <v>1376</v>
      </c>
      <c r="BB8" s="1176" t="s">
        <v>1377</v>
      </c>
      <c r="BC8" s="1176" t="s">
        <v>1325</v>
      </c>
      <c r="BE8" s="1176">
        <v>2006</v>
      </c>
      <c r="BF8" s="1176" t="s">
        <v>1378</v>
      </c>
      <c r="BH8" s="1124" t="s">
        <v>1379</v>
      </c>
      <c r="BJ8" s="1124" t="s">
        <v>1380</v>
      </c>
      <c r="BL8" s="1124" t="s">
        <v>1380</v>
      </c>
      <c r="BN8" s="1124" t="s">
        <v>1381</v>
      </c>
      <c r="BQ8" s="1337">
        <v>4213776</v>
      </c>
      <c r="BR8" s="1124" t="s">
        <v>166</v>
      </c>
      <c r="BS8" s="1485"/>
      <c r="BT8" s="1337">
        <v>64236874</v>
      </c>
      <c r="BU8" s="1351" t="s">
        <v>1382</v>
      </c>
      <c r="BV8" s="1126"/>
      <c r="BW8" s="1751">
        <v>4213770</v>
      </c>
      <c r="BX8" s="1752" t="s">
        <v>1383</v>
      </c>
      <c r="BZ8" s="1337">
        <v>64237512</v>
      </c>
      <c r="CA8" s="1124" t="s">
        <v>262</v>
      </c>
    </row>
    <row customHeight="1" ht="11.25">
      <c r="A9" s="1130" t="s">
        <v>1384</v>
      </c>
      <c r="B9" s="1131">
        <v>2007</v>
      </c>
      <c r="E9" s="1132" t="s">
        <v>1385</v>
      </c>
      <c r="F9" s="1149"/>
      <c r="G9" s="1123" t="s">
        <v>1386</v>
      </c>
      <c r="H9" s="1123" t="s">
        <v>1387</v>
      </c>
      <c r="I9" s="1132" t="s">
        <v>112</v>
      </c>
      <c r="O9" s="1132" t="s">
        <v>1388</v>
      </c>
      <c r="V9" s="426" t="s">
        <v>112</v>
      </c>
      <c r="W9" s="1140"/>
      <c r="X9" s="1131" t="s">
        <v>190</v>
      </c>
      <c r="Y9" s="1131" t="s">
        <v>1224</v>
      </c>
      <c r="Z9" s="1147">
        <v>1</v>
      </c>
      <c r="AA9" s="1150"/>
      <c r="AK9" s="1132" t="s">
        <v>1389</v>
      </c>
      <c r="AP9" s="1143" t="s">
        <v>1390</v>
      </c>
      <c r="AQ9" s="1144" t="s">
        <v>1390</v>
      </c>
      <c r="AW9" s="1176" t="s">
        <v>1391</v>
      </c>
      <c r="AX9" s="1176" t="s">
        <v>1391</v>
      </c>
      <c r="AZ9" s="1176" t="s">
        <v>1392</v>
      </c>
      <c r="BB9" s="1176" t="s">
        <v>1393</v>
      </c>
      <c r="BC9" s="1176" t="s">
        <v>1325</v>
      </c>
      <c r="BE9" s="1176">
        <v>2007</v>
      </c>
      <c r="BF9" s="1176" t="s">
        <v>1394</v>
      </c>
      <c r="BH9" s="1124" t="s">
        <v>1395</v>
      </c>
      <c r="BJ9" s="1124" t="s">
        <v>1396</v>
      </c>
      <c r="BL9" s="1124" t="s">
        <v>1396</v>
      </c>
      <c r="BN9" s="1124" t="s">
        <v>1397</v>
      </c>
      <c r="BQ9" s="1337">
        <v>4213777</v>
      </c>
      <c r="BR9" s="1124" t="s">
        <v>172</v>
      </c>
      <c r="BS9" s="1485"/>
      <c r="BT9" s="1337">
        <v>64236875</v>
      </c>
      <c r="BU9" s="1124" t="s">
        <v>242</v>
      </c>
      <c r="BV9" s="1126"/>
      <c r="BW9" s="1746"/>
      <c r="BX9" s="1746"/>
    </row>
    <row customHeight="1" ht="11.25">
      <c r="A10" s="1130" t="s">
        <v>1398</v>
      </c>
      <c r="B10" s="1131">
        <v>2008</v>
      </c>
      <c r="E10" s="1132" t="s">
        <v>1399</v>
      </c>
      <c r="F10" s="1149"/>
      <c r="G10" s="1132" t="s">
        <v>1400</v>
      </c>
      <c r="H10" s="1132" t="s">
        <v>1401</v>
      </c>
      <c r="I10" s="1132" t="s">
        <v>148</v>
      </c>
      <c r="J10" s="1123" t="s">
        <v>1402</v>
      </c>
      <c r="K10" s="1123" t="s">
        <v>1403</v>
      </c>
      <c r="O10" s="1132" t="s">
        <v>1404</v>
      </c>
      <c r="V10" s="427" t="s">
        <v>148</v>
      </c>
      <c r="W10" s="1153"/>
      <c r="X10" s="1153" t="s">
        <v>1405</v>
      </c>
      <c r="Y10" s="1154" t="s">
        <v>1406</v>
      </c>
      <c r="Z10" s="1147"/>
      <c r="AP10" s="1143" t="s">
        <v>1405</v>
      </c>
      <c r="AQ10" s="1144" t="s">
        <v>1405</v>
      </c>
      <c r="AW10" s="1176" t="s">
        <v>1407</v>
      </c>
      <c r="AX10" s="1176" t="s">
        <v>1407</v>
      </c>
      <c r="AZ10" s="1176" t="s">
        <v>1408</v>
      </c>
      <c r="BB10" s="1176" t="s">
        <v>1409</v>
      </c>
      <c r="BC10" s="1176" t="s">
        <v>1325</v>
      </c>
      <c r="BE10" s="1176">
        <v>2008</v>
      </c>
      <c r="BF10" s="1176" t="s">
        <v>1410</v>
      </c>
      <c r="BH10" s="1124" t="s">
        <v>1411</v>
      </c>
      <c r="BJ10" s="1124" t="s">
        <v>1412</v>
      </c>
      <c r="BL10" s="1124" t="s">
        <v>1412</v>
      </c>
      <c r="BN10" s="1124" t="s">
        <v>1413</v>
      </c>
      <c r="BQ10" s="1337">
        <v>4213778</v>
      </c>
      <c r="BR10" s="1124" t="s">
        <v>178</v>
      </c>
      <c r="BS10" s="1485"/>
      <c r="BT10" s="1337">
        <v>64236876</v>
      </c>
      <c r="BU10" s="1124" t="s">
        <v>222</v>
      </c>
      <c r="BV10" s="1126"/>
      <c r="BW10" s="1746"/>
      <c r="BX10" s="1746"/>
    </row>
    <row customHeight="1" ht="11.25">
      <c r="A11" s="1130" t="s">
        <v>1414</v>
      </c>
      <c r="B11" s="1131">
        <v>2009</v>
      </c>
      <c r="E11" s="1132" t="s">
        <v>1415</v>
      </c>
      <c r="F11" s="1149"/>
      <c r="G11" s="1132" t="s">
        <v>1416</v>
      </c>
      <c r="H11" s="1132" t="s">
        <v>1417</v>
      </c>
      <c r="I11" s="1132" t="s">
        <v>149</v>
      </c>
      <c r="J11" s="1133" t="s">
        <v>1418</v>
      </c>
      <c r="K11" s="1155" t="s">
        <v>1419</v>
      </c>
      <c r="O11" s="1133" t="s">
        <v>1420</v>
      </c>
      <c r="V11" s="426" t="s">
        <v>149</v>
      </c>
      <c r="W11" s="331"/>
      <c r="X11" s="1140" t="s">
        <v>1390</v>
      </c>
      <c r="Y11" s="1131" t="s">
        <v>1421</v>
      </c>
      <c r="Z11" s="1147"/>
      <c r="AP11" s="1143" t="s">
        <v>190</v>
      </c>
      <c r="AQ11" s="1145" t="s">
        <v>190</v>
      </c>
      <c r="AW11" s="1176" t="s">
        <v>1422</v>
      </c>
      <c r="AX11" s="1176" t="s">
        <v>1422</v>
      </c>
      <c r="AZ11" s="1176" t="s">
        <v>1423</v>
      </c>
      <c r="BB11" s="1176" t="s">
        <v>1424</v>
      </c>
      <c r="BC11" s="1176" t="s">
        <v>1325</v>
      </c>
      <c r="BE11" s="1176">
        <v>2009</v>
      </c>
      <c r="BF11" s="1176" t="s">
        <v>1425</v>
      </c>
      <c r="BH11" s="1124" t="s">
        <v>1426</v>
      </c>
      <c r="BJ11" s="1124" t="s">
        <v>1395</v>
      </c>
      <c r="BL11" s="1124" t="s">
        <v>1395</v>
      </c>
      <c r="BN11" s="1124" t="s">
        <v>1427</v>
      </c>
      <c r="BQ11" s="1337">
        <v>4213780</v>
      </c>
      <c r="BR11" s="1124" t="s">
        <v>184</v>
      </c>
      <c r="BS11" s="1485"/>
      <c r="BW11" s="1746"/>
      <c r="BX11" s="1746"/>
    </row>
    <row customHeight="1" ht="11.25">
      <c r="A12" s="1130" t="s">
        <v>1428</v>
      </c>
      <c r="B12" s="1131">
        <v>2010</v>
      </c>
      <c r="E12" s="1132" t="s">
        <v>1429</v>
      </c>
      <c r="F12" s="1149"/>
      <c r="G12" s="1132" t="s">
        <v>1417</v>
      </c>
      <c r="I12" s="1132" t="s">
        <v>150</v>
      </c>
      <c r="J12" s="1133" t="s">
        <v>1430</v>
      </c>
      <c r="K12" s="1155" t="s">
        <v>1431</v>
      </c>
      <c r="O12" s="1133" t="s">
        <v>522</v>
      </c>
      <c r="V12" s="426" t="s">
        <v>150</v>
      </c>
      <c r="W12" s="1145"/>
      <c r="X12" s="1140" t="s">
        <v>1432</v>
      </c>
      <c r="Y12" s="1131" t="s">
        <v>1224</v>
      </c>
      <c r="AP12" s="1143"/>
      <c r="AW12" s="1176" t="s">
        <v>149</v>
      </c>
      <c r="AX12" s="1176" t="s">
        <v>149</v>
      </c>
      <c r="AZ12" s="1176" t="s">
        <v>1433</v>
      </c>
      <c r="BB12" s="1176" t="s">
        <v>1434</v>
      </c>
      <c r="BC12" s="1176" t="s">
        <v>1325</v>
      </c>
      <c r="BE12" s="1176">
        <v>2010</v>
      </c>
      <c r="BF12" s="1176" t="s">
        <v>1435</v>
      </c>
      <c r="BH12" s="1124" t="s">
        <v>1436</v>
      </c>
      <c r="BJ12" s="1124" t="s">
        <v>1437</v>
      </c>
      <c r="BL12" s="1124" t="s">
        <v>1437</v>
      </c>
      <c r="BN12" s="1124" t="s">
        <v>1438</v>
      </c>
      <c r="BQ12" s="1337">
        <v>4213779</v>
      </c>
      <c r="BR12" s="1124" t="s">
        <v>1390</v>
      </c>
      <c r="BS12" s="1485"/>
      <c r="BT12" s="1126"/>
      <c r="BU12" s="1126"/>
      <c r="BV12" s="1126"/>
      <c r="BW12" s="1746"/>
      <c r="BX12" s="1746"/>
    </row>
    <row customHeight="1" ht="11.25">
      <c r="A13" s="1130" t="s">
        <v>1439</v>
      </c>
      <c r="B13" s="1131">
        <v>2011</v>
      </c>
      <c r="E13" s="1132" t="s">
        <v>1440</v>
      </c>
      <c r="F13" s="1149"/>
      <c r="I13" s="1132" t="s">
        <v>151</v>
      </c>
      <c r="K13" s="1155" t="s">
        <v>1389</v>
      </c>
      <c r="V13" s="426" t="s">
        <v>151</v>
      </c>
      <c r="W13" s="1145"/>
      <c r="X13" s="1145"/>
      <c r="Y13" s="1145"/>
      <c r="AW13" s="1176" t="s">
        <v>150</v>
      </c>
      <c r="AX13" s="1176" t="s">
        <v>150</v>
      </c>
      <c r="BB13" s="1176" t="s">
        <v>1441</v>
      </c>
      <c r="BC13" s="1176" t="s">
        <v>1442</v>
      </c>
      <c r="BE13" s="1176">
        <v>2011</v>
      </c>
      <c r="BF13" s="1176" t="s">
        <v>1443</v>
      </c>
      <c r="BH13" s="1124" t="s">
        <v>1444</v>
      </c>
      <c r="BJ13" s="1124" t="s">
        <v>1426</v>
      </c>
      <c r="BL13" s="1124" t="s">
        <v>1426</v>
      </c>
      <c r="BN13" s="1124" t="s">
        <v>1445</v>
      </c>
      <c r="BQ13" s="1337">
        <v>4213783</v>
      </c>
      <c r="BR13" s="1124" t="s">
        <v>1405</v>
      </c>
      <c r="BS13" s="1485"/>
      <c r="BT13" s="1126"/>
      <c r="BU13" s="1126"/>
      <c r="BV13" s="1126"/>
      <c r="BW13" s="1750"/>
      <c r="BX13" s="1746"/>
    </row>
    <row customHeight="1" ht="11.25">
      <c r="A14" s="1130" t="s">
        <v>1446</v>
      </c>
      <c r="B14" s="1131">
        <v>2012</v>
      </c>
      <c r="I14" s="1132" t="s">
        <v>152</v>
      </c>
      <c r="J14" s="1123" t="s">
        <v>1447</v>
      </c>
      <c r="N14" s="1123" t="s">
        <v>1448</v>
      </c>
      <c r="V14" s="1139">
        <v>13</v>
      </c>
      <c r="W14" s="1140"/>
      <c r="X14" s="1140" t="s">
        <v>1257</v>
      </c>
      <c r="Y14" s="1131" t="s">
        <v>1224</v>
      </c>
      <c r="AW14" s="1176" t="s">
        <v>151</v>
      </c>
      <c r="AX14" s="1176" t="s">
        <v>151</v>
      </c>
      <c r="AZ14" s="1123" t="s">
        <v>1449</v>
      </c>
      <c r="BB14" s="1176" t="s">
        <v>1450</v>
      </c>
      <c r="BC14" s="1176" t="s">
        <v>1442</v>
      </c>
      <c r="BE14" s="1176">
        <v>2012</v>
      </c>
      <c r="BH14" s="1124" t="s">
        <v>1365</v>
      </c>
      <c r="BJ14" s="1273" t="s">
        <v>1451</v>
      </c>
      <c r="BL14" s="1273" t="s">
        <v>1451</v>
      </c>
      <c r="BN14" s="1124" t="s">
        <v>1452</v>
      </c>
      <c r="BQ14" s="1337">
        <v>4213782</v>
      </c>
      <c r="BR14" s="1124" t="s">
        <v>190</v>
      </c>
      <c r="BS14" s="1485"/>
      <c r="BT14" s="1126"/>
      <c r="BU14" s="1126"/>
      <c r="BV14" s="1126"/>
      <c r="BW14" s="1750"/>
      <c r="BX14" s="1746"/>
    </row>
    <row customHeight="1" ht="19.5">
      <c r="A15" s="1130" t="s">
        <v>1453</v>
      </c>
      <c r="B15" s="1131">
        <v>2013</v>
      </c>
      <c r="E15" s="1754" t="s">
        <v>1454</v>
      </c>
      <c r="G15" s="1123" t="s">
        <v>1455</v>
      </c>
      <c r="H15" s="1123" t="s">
        <v>1456</v>
      </c>
      <c r="I15" s="1134" t="s">
        <v>153</v>
      </c>
      <c r="J15" s="1145" t="s">
        <v>589</v>
      </c>
      <c r="N15" s="1214" t="s">
        <v>1457</v>
      </c>
      <c r="X15" s="1143"/>
      <c r="AW15" s="1176" t="s">
        <v>152</v>
      </c>
      <c r="AX15" s="1176" t="s">
        <v>152</v>
      </c>
      <c r="AZ15" s="1176" t="s">
        <v>1376</v>
      </c>
      <c r="BB15" s="1176" t="s">
        <v>1458</v>
      </c>
      <c r="BC15" s="1176" t="s">
        <v>1442</v>
      </c>
      <c r="BE15" s="1176">
        <v>2013</v>
      </c>
      <c r="BH15" s="1124" t="s">
        <v>1381</v>
      </c>
      <c r="BJ15" s="1273" t="s">
        <v>1459</v>
      </c>
      <c r="BL15" s="1273" t="s">
        <v>1459</v>
      </c>
      <c r="BN15" s="1124" t="s">
        <v>1460</v>
      </c>
      <c r="BR15" s="1126"/>
      <c r="BS15" s="1487"/>
      <c r="BT15" s="1126"/>
      <c r="BU15" s="1126"/>
      <c r="BV15" s="1126"/>
      <c r="BW15" s="1750"/>
      <c r="BX15" s="1746"/>
    </row>
    <row customHeight="1" ht="21">
      <c r="A16" s="1926" t="s">
        <v>1461</v>
      </c>
      <c r="B16" s="1131">
        <v>2014</v>
      </c>
      <c r="E16" s="1755" t="s">
        <v>1462</v>
      </c>
      <c r="G16" s="1132" t="s">
        <v>1463</v>
      </c>
      <c r="H16" s="1132" t="s">
        <v>1464</v>
      </c>
      <c r="I16" s="1134" t="s">
        <v>1465</v>
      </c>
      <c r="J16" s="1145" t="s">
        <v>562</v>
      </c>
      <c r="N16" s="1214" t="s">
        <v>1466</v>
      </c>
      <c r="AW16" s="1176" t="s">
        <v>153</v>
      </c>
      <c r="AX16" s="1176" t="s">
        <v>153</v>
      </c>
      <c r="AZ16" s="1176" t="s">
        <v>1392</v>
      </c>
      <c r="BB16" s="1176" t="s">
        <v>1467</v>
      </c>
      <c r="BC16" s="1176" t="s">
        <v>1442</v>
      </c>
      <c r="BE16" s="1176">
        <v>2014</v>
      </c>
      <c r="BH16" s="1124" t="s">
        <v>1397</v>
      </c>
      <c r="BJ16" s="1273" t="s">
        <v>1468</v>
      </c>
      <c r="BL16" s="1273" t="s">
        <v>1468</v>
      </c>
      <c r="BN16" s="1124" t="s">
        <v>1469</v>
      </c>
      <c r="BR16" s="1126"/>
      <c r="BS16" s="1487"/>
      <c r="BT16" s="1126"/>
      <c r="BU16" s="1126"/>
      <c r="BV16" s="1126"/>
      <c r="BW16" s="1750"/>
      <c r="BX16" s="1746"/>
    </row>
    <row customHeight="1" ht="21">
      <c r="A17" s="1130" t="s">
        <v>1470</v>
      </c>
      <c r="B17" s="1131">
        <v>2015</v>
      </c>
      <c r="G17" s="1132" t="s">
        <v>1417</v>
      </c>
      <c r="H17" s="1132" t="s">
        <v>1417</v>
      </c>
      <c r="I17" s="1132" t="s">
        <v>1471</v>
      </c>
      <c r="N17" s="1214" t="s">
        <v>1472</v>
      </c>
      <c r="X17" s="1143"/>
      <c r="AW17" s="1176" t="s">
        <v>1465</v>
      </c>
      <c r="AX17" s="1176" t="s">
        <v>1465</v>
      </c>
      <c r="AZ17" s="1176" t="s">
        <v>1473</v>
      </c>
      <c r="BB17" s="1176" t="s">
        <v>1474</v>
      </c>
      <c r="BC17" s="1176" t="s">
        <v>1325</v>
      </c>
      <c r="BE17" s="1176">
        <v>2015</v>
      </c>
      <c r="BH17" s="1124" t="s">
        <v>1413</v>
      </c>
      <c r="BJ17" s="1273" t="s">
        <v>1475</v>
      </c>
      <c r="BL17" s="1273" t="s">
        <v>1475</v>
      </c>
      <c r="BN17" s="1124" t="s">
        <v>1476</v>
      </c>
      <c r="BR17" s="1123" t="s">
        <v>1268</v>
      </c>
      <c r="BS17" s="1484"/>
      <c r="BU17" s="1123" t="s">
        <v>1477</v>
      </c>
      <c r="BV17" s="1126"/>
      <c r="BW17" s="1746"/>
      <c r="BX17" s="1748" t="s">
        <v>1478</v>
      </c>
      <c r="CA17" s="1123" t="s">
        <v>1479</v>
      </c>
      <c r="CD17" s="1123" t="s">
        <v>1480</v>
      </c>
    </row>
    <row customHeight="1" ht="21">
      <c r="A18" s="1130" t="s">
        <v>1481</v>
      </c>
      <c r="B18" s="1131">
        <v>2016</v>
      </c>
      <c r="E18" s="2061" t="s">
        <v>1482</v>
      </c>
      <c r="I18" s="1132" t="s">
        <v>1483</v>
      </c>
      <c r="N18" s="1214" t="s">
        <v>1484</v>
      </c>
      <c r="X18" s="1143"/>
      <c r="AW18" s="1176" t="s">
        <v>1471</v>
      </c>
      <c r="AX18" s="1176" t="s">
        <v>1471</v>
      </c>
      <c r="BB18" s="1176" t="s">
        <v>1485</v>
      </c>
      <c r="BC18" s="1176" t="s">
        <v>1325</v>
      </c>
      <c r="BE18" s="1176">
        <v>2016</v>
      </c>
      <c r="BH18" s="1124" t="s">
        <v>1427</v>
      </c>
      <c r="BJ18" s="1273" t="s">
        <v>1486</v>
      </c>
      <c r="BL18" s="1273" t="s">
        <v>1486</v>
      </c>
      <c r="BN18" s="1124" t="s">
        <v>1487</v>
      </c>
      <c r="BQ18" s="1488" t="s">
        <v>1298</v>
      </c>
      <c r="BR18" s="1215" t="s">
        <v>1299</v>
      </c>
      <c r="BS18" s="330"/>
      <c r="BT18" s="1488" t="s">
        <v>1488</v>
      </c>
      <c r="BU18" s="1215" t="s">
        <v>1489</v>
      </c>
      <c r="BV18" s="1126"/>
      <c r="BW18" s="1753" t="s">
        <v>1490</v>
      </c>
      <c r="BX18" s="1747" t="s">
        <v>1491</v>
      </c>
      <c r="BZ18" s="1488" t="s">
        <v>1492</v>
      </c>
      <c r="CA18" s="1215" t="s">
        <v>1493</v>
      </c>
      <c r="CC18" s="1488" t="s">
        <v>1494</v>
      </c>
      <c r="CD18" s="1215" t="s">
        <v>1495</v>
      </c>
    </row>
    <row customHeight="1" ht="21">
      <c r="A19" s="1926" t="s">
        <v>1496</v>
      </c>
      <c r="B19" s="1131">
        <v>2017</v>
      </c>
      <c r="E19" s="1130" t="s">
        <v>165</v>
      </c>
      <c r="I19" s="1132" t="s">
        <v>1497</v>
      </c>
      <c r="N19" s="1214" t="s">
        <v>1498</v>
      </c>
      <c r="X19" s="1143"/>
      <c r="AW19" s="1176" t="s">
        <v>1483</v>
      </c>
      <c r="AX19" s="1176" t="s">
        <v>1483</v>
      </c>
      <c r="AZ19" s="1123" t="s">
        <v>1499</v>
      </c>
      <c r="BB19" s="1176" t="s">
        <v>1500</v>
      </c>
      <c r="BC19" s="1176" t="s">
        <v>1325</v>
      </c>
      <c r="BE19" s="1176">
        <v>2017</v>
      </c>
      <c r="BH19" s="1124" t="s">
        <v>1501</v>
      </c>
      <c r="BJ19" s="1273" t="s">
        <v>1502</v>
      </c>
      <c r="BL19" s="1273" t="s">
        <v>1502</v>
      </c>
      <c r="BQ19" s="1337">
        <v>4190064</v>
      </c>
      <c r="BR19" s="1124" t="s">
        <v>1503</v>
      </c>
      <c r="BS19" s="1485"/>
      <c r="BT19" s="1337">
        <v>4189671</v>
      </c>
      <c r="BU19" s="1124" t="s">
        <v>1504</v>
      </c>
      <c r="BV19" s="1126"/>
      <c r="BW19" s="1751">
        <v>4189706</v>
      </c>
      <c r="BX19" s="1749" t="s">
        <v>1505</v>
      </c>
      <c r="BZ19" s="1337">
        <v>4189714</v>
      </c>
      <c r="CA19" s="1124" t="s">
        <v>524</v>
      </c>
      <c r="CC19" s="1337">
        <v>4189708</v>
      </c>
      <c r="CD19" s="1124" t="s">
        <v>1506</v>
      </c>
    </row>
    <row customHeight="1" ht="21">
      <c r="A20" s="1130" t="s">
        <v>1507</v>
      </c>
      <c r="B20" s="1131">
        <v>2018</v>
      </c>
      <c r="E20" s="1130" t="s">
        <v>1257</v>
      </c>
      <c r="I20" s="1132" t="s">
        <v>1508</v>
      </c>
      <c r="N20" s="1214" t="s">
        <v>1509</v>
      </c>
      <c r="AW20" s="1176" t="s">
        <v>1497</v>
      </c>
      <c r="AX20" s="1176" t="s">
        <v>1497</v>
      </c>
      <c r="AZ20" s="1176" t="s">
        <v>1510</v>
      </c>
      <c r="BB20" s="1176" t="s">
        <v>1511</v>
      </c>
      <c r="BC20" s="1176" t="s">
        <v>1442</v>
      </c>
      <c r="BE20" s="1176">
        <v>2018</v>
      </c>
      <c r="BH20" s="1124" t="s">
        <v>1438</v>
      </c>
      <c r="BJ20" s="1124" t="s">
        <v>1365</v>
      </c>
      <c r="BL20" s="1124" t="s">
        <v>1365</v>
      </c>
      <c r="BQ20" s="1337">
        <v>4190065</v>
      </c>
      <c r="BR20" s="1124" t="s">
        <v>1512</v>
      </c>
      <c r="BS20" s="1485"/>
      <c r="BT20" s="1337">
        <v>4189672</v>
      </c>
      <c r="BU20" s="1124" t="s">
        <v>1513</v>
      </c>
      <c r="BV20" s="1126"/>
      <c r="BW20" s="1751">
        <v>4189705</v>
      </c>
      <c r="BX20" s="1749" t="s">
        <v>1514</v>
      </c>
      <c r="BZ20" s="1337">
        <v>4189713</v>
      </c>
      <c r="CA20" s="1124" t="s">
        <v>1514</v>
      </c>
      <c r="CC20" s="1337">
        <v>4189709</v>
      </c>
      <c r="CD20" s="1124" t="s">
        <v>1515</v>
      </c>
    </row>
    <row customHeight="1" ht="21">
      <c r="A21" s="1130" t="s">
        <v>1516</v>
      </c>
      <c r="B21" s="1131">
        <v>2019</v>
      </c>
      <c r="I21" s="1132" t="s">
        <v>1517</v>
      </c>
      <c r="N21" s="1214" t="s">
        <v>1518</v>
      </c>
      <c r="AW21" s="1176" t="s">
        <v>1508</v>
      </c>
      <c r="AX21" s="1176" t="s">
        <v>1508</v>
      </c>
      <c r="AZ21" s="1176" t="s">
        <v>1519</v>
      </c>
      <c r="BB21" s="1176" t="s">
        <v>1520</v>
      </c>
      <c r="BC21" s="1176" t="s">
        <v>1325</v>
      </c>
      <c r="BE21" s="1176">
        <v>2019</v>
      </c>
      <c r="BH21" s="1124" t="s">
        <v>1445</v>
      </c>
      <c r="BJ21" s="1124" t="s">
        <v>1381</v>
      </c>
      <c r="BL21" s="1124" t="s">
        <v>1381</v>
      </c>
      <c r="BQ21" s="1337">
        <v>4190066</v>
      </c>
      <c r="BR21" s="1124" t="s">
        <v>1521</v>
      </c>
      <c r="BS21" s="1485"/>
      <c r="BT21" s="1337">
        <v>4189673</v>
      </c>
      <c r="BU21" s="1124" t="s">
        <v>1522</v>
      </c>
      <c r="BV21" s="1126"/>
      <c r="BW21" s="1751">
        <v>4189707</v>
      </c>
      <c r="BX21" s="1749" t="s">
        <v>1523</v>
      </c>
      <c r="BZ21" s="1337">
        <v>4189712</v>
      </c>
      <c r="CA21" s="1124" t="s">
        <v>1524</v>
      </c>
      <c r="CC21" s="1337">
        <v>4189710</v>
      </c>
      <c r="CD21" s="1124" t="s">
        <v>1525</v>
      </c>
    </row>
    <row customHeight="1" ht="21">
      <c r="A22" s="1130" t="s">
        <v>1526</v>
      </c>
      <c r="B22" s="1131">
        <v>2020</v>
      </c>
      <c r="N22" s="1214" t="s">
        <v>1527</v>
      </c>
      <c r="AW22" s="1176" t="s">
        <v>1517</v>
      </c>
      <c r="AX22" s="1176" t="s">
        <v>1517</v>
      </c>
      <c r="AZ22" s="1176" t="s">
        <v>1528</v>
      </c>
      <c r="BB22" s="1176" t="s">
        <v>1529</v>
      </c>
      <c r="BC22" s="1176" t="s">
        <v>1325</v>
      </c>
      <c r="BE22" s="1176">
        <v>2020</v>
      </c>
      <c r="BH22" s="1124" t="s">
        <v>1452</v>
      </c>
      <c r="BJ22" s="1124" t="s">
        <v>1397</v>
      </c>
      <c r="BL22" s="1124" t="s">
        <v>1397</v>
      </c>
      <c r="BQ22" s="1337">
        <v>4190067</v>
      </c>
      <c r="BR22" s="1124" t="s">
        <v>1530</v>
      </c>
      <c r="BS22" s="1485"/>
      <c r="BT22" s="1337">
        <v>4189674</v>
      </c>
      <c r="BU22" s="1124" t="s">
        <v>1531</v>
      </c>
      <c r="BV22" s="1126"/>
      <c r="BW22" s="1126"/>
      <c r="CC22" s="1337">
        <v>4189711</v>
      </c>
      <c r="CD22" s="1124" t="s">
        <v>296</v>
      </c>
    </row>
    <row customHeight="1" ht="21">
      <c r="A23" s="1130" t="s">
        <v>1532</v>
      </c>
      <c r="B23" s="1131">
        <v>2021</v>
      </c>
      <c r="AW23" s="1176" t="s">
        <v>1533</v>
      </c>
      <c r="AX23" s="1176" t="s">
        <v>1533</v>
      </c>
      <c r="AZ23" s="1176" t="s">
        <v>1534</v>
      </c>
      <c r="BB23" s="1176" t="s">
        <v>1535</v>
      </c>
      <c r="BC23" s="1176" t="s">
        <v>1235</v>
      </c>
      <c r="BE23" s="1176">
        <v>2021</v>
      </c>
      <c r="BH23" s="1124" t="s">
        <v>1460</v>
      </c>
      <c r="BJ23" s="1124" t="s">
        <v>1413</v>
      </c>
      <c r="BL23" s="1124" t="s">
        <v>1413</v>
      </c>
      <c r="BQ23" s="1337">
        <v>4190068</v>
      </c>
      <c r="BR23" s="1124" t="s">
        <v>1536</v>
      </c>
      <c r="BS23" s="1485"/>
      <c r="BT23" s="1337">
        <v>4189675</v>
      </c>
      <c r="BU23" s="1124" t="s">
        <v>1537</v>
      </c>
      <c r="BV23" s="1126"/>
      <c r="BW23" s="1126"/>
      <c r="CC23" s="1337">
        <v>5110778</v>
      </c>
      <c r="CD23" s="1124" t="s">
        <v>1538</v>
      </c>
    </row>
    <row customHeight="1" ht="21">
      <c r="A24" s="1130" t="s">
        <v>1539</v>
      </c>
      <c r="B24" s="1131">
        <v>2022</v>
      </c>
      <c r="AW24" s="1176" t="s">
        <v>1540</v>
      </c>
      <c r="AX24" s="1176" t="s">
        <v>1540</v>
      </c>
      <c r="AZ24" s="1176" t="s">
        <v>1541</v>
      </c>
      <c r="BB24" s="1176" t="s">
        <v>1542</v>
      </c>
      <c r="BC24" s="1176" t="s">
        <v>1543</v>
      </c>
      <c r="BE24" s="1176">
        <v>2022</v>
      </c>
      <c r="BH24" s="1124" t="s">
        <v>1469</v>
      </c>
      <c r="BJ24" s="1124" t="s">
        <v>1427</v>
      </c>
      <c r="BL24" s="1124" t="s">
        <v>1427</v>
      </c>
      <c r="BQ24" s="1337">
        <v>4190069</v>
      </c>
      <c r="BR24" s="1124" t="s">
        <v>1544</v>
      </c>
      <c r="BS24" s="1485"/>
      <c r="BT24" s="1337">
        <v>4189676</v>
      </c>
      <c r="BU24" s="1124" t="s">
        <v>1545</v>
      </c>
      <c r="BV24" s="1126"/>
      <c r="BW24" s="1126"/>
      <c r="CC24" s="1337">
        <v>25575374</v>
      </c>
      <c r="CD24" s="1124" t="s">
        <v>1546</v>
      </c>
    </row>
    <row customHeight="1" ht="11.25">
      <c r="A25" s="1130" t="s">
        <v>1547</v>
      </c>
      <c r="B25" s="1131">
        <v>2023</v>
      </c>
      <c r="AW25" s="1176" t="s">
        <v>1548</v>
      </c>
      <c r="AX25" s="1176" t="s">
        <v>1548</v>
      </c>
      <c r="AZ25" s="1176" t="s">
        <v>1549</v>
      </c>
      <c r="BB25" s="1176" t="s">
        <v>1550</v>
      </c>
      <c r="BC25" s="1176" t="s">
        <v>1543</v>
      </c>
      <c r="BE25" s="1176">
        <v>2023</v>
      </c>
      <c r="BH25" s="1124" t="s">
        <v>1476</v>
      </c>
      <c r="BJ25" s="1124" t="s">
        <v>1501</v>
      </c>
      <c r="BL25" s="1124" t="s">
        <v>1501</v>
      </c>
      <c r="BQ25" s="1337">
        <v>4190070</v>
      </c>
      <c r="BR25" s="1124" t="s">
        <v>1551</v>
      </c>
      <c r="BS25" s="1485"/>
      <c r="BT25" s="1337">
        <v>4189677</v>
      </c>
      <c r="BU25" s="1124" t="s">
        <v>1552</v>
      </c>
      <c r="BV25" s="1126"/>
      <c r="BW25" s="1126"/>
    </row>
    <row customHeight="1" ht="11.25">
      <c r="A26" s="1130" t="s">
        <v>1553</v>
      </c>
      <c r="B26" s="1131">
        <v>2024</v>
      </c>
      <c r="J26" s="1787" t="s">
        <v>1554</v>
      </c>
      <c r="AX26" s="1176" t="s">
        <v>1555</v>
      </c>
      <c r="AZ26" s="1176" t="s">
        <v>1420</v>
      </c>
      <c r="BB26" s="1176" t="s">
        <v>1556</v>
      </c>
      <c r="BC26" s="1176" t="s">
        <v>1543</v>
      </c>
      <c r="BE26" s="1176">
        <v>2024</v>
      </c>
      <c r="BH26" s="1124" t="s">
        <v>1487</v>
      </c>
      <c r="BJ26" s="1124" t="s">
        <v>1438</v>
      </c>
      <c r="BL26" s="1124" t="s">
        <v>1438</v>
      </c>
      <c r="BQ26" s="1337">
        <v>4190071</v>
      </c>
      <c r="BR26" s="1124" t="s">
        <v>1557</v>
      </c>
      <c r="BS26" s="1485"/>
      <c r="BV26" s="1126"/>
      <c r="BW26" s="1126"/>
    </row>
    <row customHeight="1" ht="11.25">
      <c r="A27" s="1130" t="s">
        <v>1558</v>
      </c>
      <c r="B27" s="1131">
        <v>2025</v>
      </c>
      <c r="J27" s="232" t="s">
        <v>518</v>
      </c>
      <c r="AX27" s="1176" t="s">
        <v>1559</v>
      </c>
      <c r="BB27" s="1176" t="s">
        <v>1560</v>
      </c>
      <c r="BC27" s="1176" t="s">
        <v>1543</v>
      </c>
      <c r="BE27" s="1176">
        <v>2025</v>
      </c>
      <c r="BH27" s="1126" t="s">
        <v>28</v>
      </c>
      <c r="BJ27" s="1124" t="s">
        <v>1445</v>
      </c>
      <c r="BL27" s="1124" t="s">
        <v>1445</v>
      </c>
      <c r="BN27" s="1126" t="s">
        <v>28</v>
      </c>
      <c r="BQ27" s="1337">
        <v>4190072</v>
      </c>
      <c r="BR27" s="1124" t="s">
        <v>1561</v>
      </c>
      <c r="BS27" s="1485"/>
      <c r="BV27" s="1126"/>
      <c r="BW27" s="1126"/>
    </row>
    <row customHeight="1" ht="11.25">
      <c r="A28" s="1130" t="s">
        <v>1562</v>
      </c>
      <c r="D28" s="1157"/>
      <c r="E28" s="1158"/>
      <c r="F28" s="1158"/>
      <c r="H28" s="1159" t="s">
        <v>1563</v>
      </c>
      <c r="AX28" s="1176" t="s">
        <v>1564</v>
      </c>
      <c r="AZ28" s="1123" t="s">
        <v>1565</v>
      </c>
      <c r="BB28" s="1176" t="s">
        <v>1566</v>
      </c>
      <c r="BC28" s="1176" t="s">
        <v>1567</v>
      </c>
      <c r="BE28" s="1176">
        <v>2026</v>
      </c>
      <c r="BH28" s="1126" t="s">
        <v>28</v>
      </c>
      <c r="BJ28" s="1124" t="s">
        <v>1452</v>
      </c>
      <c r="BL28" s="1124" t="s">
        <v>1452</v>
      </c>
      <c r="BN28" s="1126" t="s">
        <v>28</v>
      </c>
      <c r="BQ28" s="1337">
        <v>4190073</v>
      </c>
      <c r="BR28" s="1124" t="s">
        <v>1568</v>
      </c>
      <c r="BS28" s="1485"/>
      <c r="BV28" s="1126"/>
      <c r="BW28" s="1126"/>
    </row>
    <row customHeight="1" ht="11.25">
      <c r="A29" s="1130" t="s">
        <v>1569</v>
      </c>
      <c r="D29" s="1160" t="s">
        <v>1570</v>
      </c>
      <c r="E29" s="1161" t="str">
        <f>IF(TEMPLATE_GROUP="","",INDEX(StartDateList,MATCH(TEMPLATE_GROUP,CodeTemplateList,0),1))</f>
        <v>01.01.2025</v>
      </c>
      <c r="F29" s="1161" t="str">
        <f>IF(TEMPLATE_GROUP="","",INDEX(EndDateList,MATCH(TEMPLATE_GROUP,CodeTemplateList,0),1))</f>
        <v>31.12.2030</v>
      </c>
      <c r="H29" s="1162" t="s">
        <v>1571</v>
      </c>
      <c r="AX29" s="1176" t="s">
        <v>1572</v>
      </c>
      <c r="AZ29" s="1176" t="s">
        <v>1219</v>
      </c>
      <c r="BB29" s="1176" t="s">
        <v>1420</v>
      </c>
      <c r="BC29" s="1147"/>
      <c r="BE29" s="1176">
        <v>2027</v>
      </c>
      <c r="BJ29" s="1124" t="s">
        <v>1460</v>
      </c>
      <c r="BL29" s="1124" t="s">
        <v>1460</v>
      </c>
    </row>
    <row customHeight="1" ht="11.25">
      <c r="A30" s="1130" t="s">
        <v>1573</v>
      </c>
      <c r="D30" s="1163"/>
      <c r="E30" s="1164"/>
      <c r="F30" s="1164"/>
      <c r="AX30" s="1176" t="s">
        <v>1574</v>
      </c>
      <c r="AZ30" s="1176" t="s">
        <v>525</v>
      </c>
      <c r="BE30" s="1176">
        <v>2028</v>
      </c>
      <c r="BJ30" s="1124" t="s">
        <v>1575</v>
      </c>
      <c r="BL30" s="1124" t="s">
        <v>1575</v>
      </c>
    </row>
    <row customHeight="1" ht="12.75">
      <c r="A31" s="1130" t="s">
        <v>1576</v>
      </c>
      <c r="D31" s="1157"/>
      <c r="E31" s="1158"/>
      <c r="F31" s="1158"/>
      <c r="H31" s="1165"/>
      <c r="AX31" s="1176" t="s">
        <v>1577</v>
      </c>
      <c r="AZ31" s="1176" t="s">
        <v>523</v>
      </c>
      <c r="BE31" s="1176">
        <v>2029</v>
      </c>
      <c r="BJ31" s="1124" t="s">
        <v>1578</v>
      </c>
      <c r="BL31" s="1124" t="s">
        <v>1578</v>
      </c>
    </row>
    <row customHeight="1" ht="11.25">
      <c r="A32" s="1130" t="s">
        <v>1579</v>
      </c>
      <c r="D32" s="1160" t="s">
        <v>1580</v>
      </c>
      <c r="E32" s="1161" t="str">
        <f>IF(TEMPLATE_GROUP="","",INDEX(StartDateList,MATCH(TEMPLATE_GROUP,CodeTemplateList,0),1))</f>
        <v>01.01.2025</v>
      </c>
      <c r="F32" s="1161" t="str">
        <f>IF(TEMPLATE_GROUP="","",INDEX(EndDateList,MATCH(TEMPLATE_GROUP,CodeTemplateList,0),1))</f>
        <v>31.12.2030</v>
      </c>
      <c r="H32" s="1166" t="s">
        <v>1581</v>
      </c>
      <c r="O32" s="1130" t="s">
        <v>1218</v>
      </c>
      <c r="AX32" s="1176" t="s">
        <v>1582</v>
      </c>
      <c r="AZ32" s="1176" t="s">
        <v>526</v>
      </c>
      <c r="BE32" s="1176">
        <v>2030</v>
      </c>
      <c r="BJ32" s="1124" t="s">
        <v>1469</v>
      </c>
      <c r="BL32" s="1124" t="s">
        <v>1469</v>
      </c>
    </row>
    <row customHeight="1" ht="11.25">
      <c r="A33" s="1130" t="s">
        <v>1583</v>
      </c>
      <c r="O33" s="1130" t="s">
        <v>1244</v>
      </c>
      <c r="AX33" s="1176" t="s">
        <v>1584</v>
      </c>
      <c r="AZ33" s="1176" t="s">
        <v>522</v>
      </c>
      <c r="BE33" s="1176">
        <v>2031</v>
      </c>
      <c r="BJ33" s="1124" t="s">
        <v>1476</v>
      </c>
      <c r="BL33" s="1124" t="s">
        <v>1476</v>
      </c>
    </row>
    <row customHeight="1" ht="11.25">
      <c r="A34" s="1130" t="s">
        <v>1585</v>
      </c>
      <c r="O34" s="1130" t="s">
        <v>1279</v>
      </c>
      <c r="AX34" s="1176" t="s">
        <v>1586</v>
      </c>
      <c r="BE34" s="1176">
        <v>2032</v>
      </c>
      <c r="BJ34" s="1124" t="s">
        <v>1487</v>
      </c>
      <c r="BL34" s="1124" t="s">
        <v>1487</v>
      </c>
    </row>
    <row customHeight="1" ht="11.25">
      <c r="A35" s="1130" t="s">
        <v>1587</v>
      </c>
      <c r="O35" s="1130" t="s">
        <v>1312</v>
      </c>
      <c r="AX35" s="1176" t="s">
        <v>1588</v>
      </c>
      <c r="AZ35" s="1123" t="s">
        <v>1589</v>
      </c>
      <c r="BE35" s="1176">
        <v>2033</v>
      </c>
      <c r="BL35" s="1124" t="s">
        <v>1590</v>
      </c>
    </row>
    <row customHeight="1" ht="11.25">
      <c r="A36" s="1926" t="s">
        <v>1591</v>
      </c>
      <c r="D36" s="1167" t="s">
        <v>1592</v>
      </c>
      <c r="E36" s="1168" t="s">
        <v>912</v>
      </c>
      <c r="F36" s="1169" t="str">
        <f>INDEX(E37:E41,MATCH(TEMPLATE_SPHERE,F37:F41,0))</f>
        <v>водоотведения</v>
      </c>
      <c r="G36" s="1169" t="str">
        <f>INDEX(G37:G41,MATCH(TEMPLATE_SPHERE,F37:F41,0))</f>
        <v>водоотведение</v>
      </c>
      <c r="O36" s="1130" t="s">
        <v>1336</v>
      </c>
      <c r="AX36" s="1176" t="s">
        <v>1593</v>
      </c>
      <c r="AZ36" s="1176" t="s">
        <v>522</v>
      </c>
      <c r="BE36" s="1176">
        <v>2034</v>
      </c>
      <c r="BL36" s="1124" t="s">
        <v>1594</v>
      </c>
    </row>
    <row customHeight="1" ht="11.25">
      <c r="A37" s="1130" t="s">
        <v>1595</v>
      </c>
      <c r="E37" s="463" t="s">
        <v>1596</v>
      </c>
      <c r="F37" s="1170" t="s">
        <v>813</v>
      </c>
      <c r="G37" s="463" t="s">
        <v>1597</v>
      </c>
      <c r="O37" s="1130" t="s">
        <v>1355</v>
      </c>
      <c r="AX37" s="1176" t="s">
        <v>1598</v>
      </c>
      <c r="AZ37" s="1176" t="s">
        <v>1246</v>
      </c>
      <c r="BE37" s="1176">
        <v>2035</v>
      </c>
    </row>
    <row customHeight="1" ht="11.25">
      <c r="A38" s="1130" t="s">
        <v>1599</v>
      </c>
      <c r="E38" s="463" t="s">
        <v>1600</v>
      </c>
      <c r="F38" s="1171" t="s">
        <v>859</v>
      </c>
      <c r="G38" s="463" t="s">
        <v>1601</v>
      </c>
      <c r="O38" s="1130" t="s">
        <v>1372</v>
      </c>
      <c r="AX38" s="1176" t="s">
        <v>1602</v>
      </c>
      <c r="AZ38" s="1176" t="s">
        <v>1280</v>
      </c>
      <c r="BE38" s="1176">
        <v>2036</v>
      </c>
      <c r="BH38" s="1123" t="s">
        <v>1603</v>
      </c>
      <c r="BJ38" s="1123" t="s">
        <v>1604</v>
      </c>
      <c r="BL38" s="1123" t="s">
        <v>1605</v>
      </c>
      <c r="BN38" s="1123" t="s">
        <v>1606</v>
      </c>
    </row>
    <row customHeight="1" ht="11.25">
      <c r="A39" s="1130" t="s">
        <v>1607</v>
      </c>
      <c r="E39" s="463" t="s">
        <v>1608</v>
      </c>
      <c r="F39" s="1171" t="s">
        <v>912</v>
      </c>
      <c r="G39" s="463" t="s">
        <v>1609</v>
      </c>
      <c r="O39" s="1130" t="s">
        <v>1388</v>
      </c>
      <c r="AX39" s="1176" t="s">
        <v>1610</v>
      </c>
      <c r="AZ39" s="1176" t="s">
        <v>1313</v>
      </c>
      <c r="BE39" s="1176">
        <v>2037</v>
      </c>
      <c r="BH39" s="1124" t="s">
        <v>1611</v>
      </c>
      <c r="BJ39" s="1273" t="s">
        <v>1611</v>
      </c>
      <c r="BL39" s="1273" t="s">
        <v>1611</v>
      </c>
      <c r="BN39" s="1124" t="s">
        <v>1612</v>
      </c>
    </row>
    <row customHeight="1" ht="11.25">
      <c r="A40" s="1130" t="s">
        <v>1613</v>
      </c>
      <c r="E40" s="463" t="s">
        <v>1614</v>
      </c>
      <c r="F40" s="1171" t="s">
        <v>899</v>
      </c>
      <c r="G40" s="463" t="s">
        <v>1615</v>
      </c>
      <c r="O40" s="1130" t="s">
        <v>1404</v>
      </c>
      <c r="AX40" s="1176" t="s">
        <v>1616</v>
      </c>
      <c r="BE40" s="1176">
        <v>2038</v>
      </c>
      <c r="BH40" s="1124" t="s">
        <v>1617</v>
      </c>
      <c r="BJ40" s="1273" t="s">
        <v>1032</v>
      </c>
      <c r="BL40" s="1273" t="s">
        <v>1032</v>
      </c>
      <c r="BN40" s="1124" t="s">
        <v>1066</v>
      </c>
    </row>
    <row customHeight="1" ht="11.25">
      <c r="A41" s="1130" t="s">
        <v>1618</v>
      </c>
      <c r="E41" s="463" t="s">
        <v>1619</v>
      </c>
      <c r="F41" s="1171" t="s">
        <v>1620</v>
      </c>
      <c r="G41" s="463" t="s">
        <v>1619</v>
      </c>
      <c r="O41" s="1130" t="s">
        <v>1420</v>
      </c>
      <c r="AX41" s="1176" t="s">
        <v>1621</v>
      </c>
      <c r="AZ41" s="1123" t="s">
        <v>1622</v>
      </c>
      <c r="BE41" s="1176">
        <v>2039</v>
      </c>
      <c r="BH41" s="1124" t="s">
        <v>1623</v>
      </c>
      <c r="BJ41" s="1273" t="s">
        <v>1028</v>
      </c>
      <c r="BL41" s="1273" t="s">
        <v>1028</v>
      </c>
      <c r="BN41" s="1124" t="s">
        <v>1053</v>
      </c>
    </row>
    <row customHeight="1" ht="11.25">
      <c r="A42" s="1130" t="s">
        <v>1624</v>
      </c>
      <c r="AX42" s="1176" t="s">
        <v>1625</v>
      </c>
      <c r="AZ42" s="1176" t="s">
        <v>1218</v>
      </c>
      <c r="BE42" s="1176">
        <v>2040</v>
      </c>
      <c r="BH42" s="1124" t="s">
        <v>1050</v>
      </c>
      <c r="BJ42" s="1273" t="s">
        <v>1030</v>
      </c>
      <c r="BL42" s="1273" t="s">
        <v>1030</v>
      </c>
      <c r="BN42" s="1124" t="s">
        <v>1626</v>
      </c>
    </row>
    <row customHeight="1" ht="11.25">
      <c r="A43" s="1130" t="s">
        <v>1627</v>
      </c>
      <c r="AX43" s="1176" t="s">
        <v>1628</v>
      </c>
      <c r="AZ43" s="1176" t="s">
        <v>1244</v>
      </c>
      <c r="BE43" s="1176">
        <v>2041</v>
      </c>
      <c r="BH43" s="1124" t="s">
        <v>1629</v>
      </c>
      <c r="BJ43" s="1273" t="s">
        <v>1623</v>
      </c>
      <c r="BL43" s="1273" t="s">
        <v>1623</v>
      </c>
      <c r="BN43" s="1124" t="s">
        <v>1630</v>
      </c>
    </row>
    <row customHeight="1" ht="11.25">
      <c r="A44" s="1130" t="s">
        <v>1631</v>
      </c>
      <c r="G44" s="1150">
        <f>YEAR(TODAY())</f>
        <v>2024</v>
      </c>
      <c r="I44" s="855" t="s">
        <v>1632</v>
      </c>
      <c r="J44" s="1145" t="s">
        <v>1633</v>
      </c>
      <c r="K44" s="1145" t="s">
        <v>1634</v>
      </c>
      <c r="AX44" s="1176" t="s">
        <v>1635</v>
      </c>
      <c r="AZ44" s="1176" t="s">
        <v>1279</v>
      </c>
      <c r="BE44" s="1176">
        <v>2042</v>
      </c>
      <c r="BH44" s="1124" t="s">
        <v>1636</v>
      </c>
      <c r="BJ44" s="1273" t="s">
        <v>1050</v>
      </c>
      <c r="BL44" s="1273" t="s">
        <v>1050</v>
      </c>
      <c r="BN44" s="1124" t="s">
        <v>1637</v>
      </c>
    </row>
    <row customHeight="1" ht="11.25">
      <c r="A45" s="1130" t="s">
        <v>1638</v>
      </c>
      <c r="D45" s="1167" t="s">
        <v>1639</v>
      </c>
      <c r="E45" s="1168" t="s">
        <v>1640</v>
      </c>
      <c r="F45" s="853" t="s">
        <v>1641</v>
      </c>
      <c r="G45" s="852" t="s">
        <v>1642</v>
      </c>
      <c r="H45" s="855" t="s">
        <v>1643</v>
      </c>
      <c r="I45" s="1797">
        <f>INDEX(PeriodIsEmptyList,MATCH(TEMPLATE_GROUP,CodeTemplateList,0),1)</f>
        <v>0</v>
      </c>
      <c r="J45" s="1800" t="str">
        <f>INDEX(NameTemplatesInTitleList,MATCH(TEMPLATE_GROUP,CodeTemplateList,0),1)</f>
        <v>Показатели, подлежащие раскрытию в сфере водоотведения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1644</v>
      </c>
      <c r="AZ45" s="1176" t="s">
        <v>1312</v>
      </c>
      <c r="BE45" s="1176">
        <v>2043</v>
      </c>
      <c r="BH45" s="1124" t="s">
        <v>1645</v>
      </c>
      <c r="BJ45" s="1273" t="s">
        <v>1044</v>
      </c>
      <c r="BL45" s="1273" t="s">
        <v>1044</v>
      </c>
      <c r="BN45" s="1124" t="s">
        <v>1646</v>
      </c>
    </row>
    <row customHeight="1" ht="11.25">
      <c r="A46" s="1130" t="s">
        <v>1647</v>
      </c>
      <c r="E46" s="463" t="s">
        <v>26</v>
      </c>
      <c r="F46" s="1170" t="s">
        <v>1648</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1649</v>
      </c>
      <c r="AZ46" s="1176" t="s">
        <v>1336</v>
      </c>
      <c r="BE46" s="1176">
        <v>2044</v>
      </c>
      <c r="BH46" s="1124" t="s">
        <v>1053</v>
      </c>
      <c r="BJ46" s="1273" t="s">
        <v>1034</v>
      </c>
      <c r="BL46" s="1273" t="s">
        <v>1034</v>
      </c>
      <c r="BN46" s="1124" t="s">
        <v>1650</v>
      </c>
    </row>
    <row customHeight="1" ht="11.25">
      <c r="A47" s="1130" t="s">
        <v>1651</v>
      </c>
      <c r="E47" s="463" t="s">
        <v>33</v>
      </c>
      <c r="F47" s="1171" t="s">
        <v>1652</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1653</v>
      </c>
      <c r="AZ47" s="1176" t="s">
        <v>1355</v>
      </c>
      <c r="BE47" s="1176">
        <v>2045</v>
      </c>
      <c r="BH47" s="1124" t="s">
        <v>1626</v>
      </c>
      <c r="BJ47" s="1273" t="s">
        <v>1036</v>
      </c>
      <c r="BL47" s="1273" t="s">
        <v>1036</v>
      </c>
      <c r="BN47" s="1124" t="s">
        <v>1654</v>
      </c>
    </row>
    <row customHeight="1" ht="11.25">
      <c r="A48" s="1130" t="s">
        <v>1655</v>
      </c>
      <c r="E48" s="463" t="s">
        <v>1656</v>
      </c>
      <c r="F48" s="1171" t="s">
        <v>1657</v>
      </c>
      <c r="G48" s="1172" t="str">
        <f>_xlfn.IFERROR(IF(f_year="","01.01."&amp;CURRENT_YEAR,"01.01."&amp;f_year),"01.01."&amp;CURRENT_YEAR)</f>
        <v>01.01.2024</v>
      </c>
      <c r="H48" s="1172" t="str">
        <f>_xlfn.IFERROR(IF(f_year="","31.12."&amp;CURRENT_YEAR,"31.12."&amp;f_year),"31.12."&amp;CURRENT_YEAR)</f>
        <v>31.12.2024</v>
      </c>
      <c r="I48" s="1798">
        <f>IF(f_year="",TRUE,FALSE)</f>
        <v>1</v>
      </c>
      <c r="J48" s="1801" t="s">
        <v>1658</v>
      </c>
      <c r="K48" s="1802"/>
      <c r="AX48" s="1176" t="s">
        <v>1659</v>
      </c>
      <c r="AZ48" s="1176" t="s">
        <v>1372</v>
      </c>
      <c r="BE48" s="1176">
        <v>2046</v>
      </c>
      <c r="BH48" s="1124" t="s">
        <v>1630</v>
      </c>
      <c r="BJ48" s="1273" t="s">
        <v>1038</v>
      </c>
      <c r="BL48" s="1273" t="s">
        <v>1038</v>
      </c>
      <c r="BN48" s="1124" t="s">
        <v>1660</v>
      </c>
    </row>
    <row customHeight="1" ht="11.25">
      <c r="A49" s="1130" t="s">
        <v>1661</v>
      </c>
      <c r="E49" s="463" t="s">
        <v>1662</v>
      </c>
      <c r="F49" s="1171" t="s">
        <v>1663</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1664</v>
      </c>
      <c r="AZ49" s="1176" t="s">
        <v>1388</v>
      </c>
      <c r="BE49" s="1176">
        <v>2047</v>
      </c>
      <c r="BH49" s="1124" t="s">
        <v>1054</v>
      </c>
      <c r="BJ49" s="1273" t="s">
        <v>1040</v>
      </c>
      <c r="BL49" s="1273" t="s">
        <v>1040</v>
      </c>
    </row>
    <row customHeight="1" ht="11.25">
      <c r="A50" s="1130" t="s">
        <v>1665</v>
      </c>
      <c r="E50" s="463" t="s">
        <v>1666</v>
      </c>
      <c r="F50" s="1171" t="s">
        <v>1024</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1667</v>
      </c>
      <c r="AZ50" s="1176" t="s">
        <v>1404</v>
      </c>
      <c r="BE50" s="1176">
        <v>2048</v>
      </c>
      <c r="BH50" s="1124" t="s">
        <v>1637</v>
      </c>
      <c r="BJ50" s="1273" t="s">
        <v>1042</v>
      </c>
      <c r="BL50" s="1273" t="s">
        <v>1042</v>
      </c>
    </row>
    <row customHeight="1" ht="11.25">
      <c r="A51" s="1130" t="s">
        <v>1668</v>
      </c>
      <c r="E51" s="463" t="s">
        <v>1669</v>
      </c>
      <c r="F51" s="1171" t="s">
        <v>1670</v>
      </c>
      <c r="G51" s="1172" t="str">
        <f>_xlfn.IFERROR(IF(TITLE_PERIOD_START="","01.01."&amp;CURRENT_YEAR,"01.01."&amp;YEAR(TITLE_PERIOD_START)),"01.01."&amp;CURRENT_YEAR)</f>
        <v>01.01.2025</v>
      </c>
      <c r="H51" s="1172" t="str">
        <f>_xlfn.IFERROR(IF(TITLE_PERIOD_END="","31.12."&amp;CURRENT_YEAR,"31.12."&amp;YEAR(TITLE_PERIOD_END)),"31.12."&amp;CURRENT_YEAR)</f>
        <v>31.12.2030</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1671</v>
      </c>
      <c r="AZ51" s="1176" t="s">
        <v>1420</v>
      </c>
      <c r="BE51" s="1176">
        <v>2049</v>
      </c>
      <c r="BH51" s="1124" t="s">
        <v>1646</v>
      </c>
      <c r="BJ51" s="1273" t="s">
        <v>1672</v>
      </c>
      <c r="BL51" s="1273" t="s">
        <v>1672</v>
      </c>
    </row>
    <row customHeight="1" ht="11.25">
      <c r="A52" s="1130" t="s">
        <v>1673</v>
      </c>
      <c r="E52" s="463" t="s">
        <v>1674</v>
      </c>
      <c r="F52" s="1171" t="s">
        <v>1640</v>
      </c>
      <c r="G52" s="1172" t="str">
        <f>_xlfn.IFERROR(IF(TITLE_PERIOD_START="","01.01."&amp;CURRENT_YEAR,"01.01."&amp;YEAR(TITLE_PERIOD_START)),"01.01."&amp;CURRENT_YEAR)</f>
        <v>01.01.2025</v>
      </c>
      <c r="H52" s="1172" t="str">
        <f>_xlfn.IFERROR(IF(TITLE_PERIOD_END="","31.12."&amp;CURRENT_YEAR,"31.12."&amp;YEAR(TITLE_PERIOD_END)),"31.12."&amp;CURRENT_YEAR)</f>
        <v>31.12.2030</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1675</v>
      </c>
      <c r="AZ52" s="1176" t="s">
        <v>522</v>
      </c>
      <c r="BE52" s="1176">
        <v>2050</v>
      </c>
      <c r="BH52" s="1124" t="s">
        <v>1650</v>
      </c>
      <c r="BJ52" s="1273" t="s">
        <v>1053</v>
      </c>
      <c r="BL52" s="1273" t="s">
        <v>1053</v>
      </c>
    </row>
    <row customHeight="1" ht="11.25">
      <c r="A53" s="1130" t="s">
        <v>1676</v>
      </c>
      <c r="E53" s="463" t="s">
        <v>1677</v>
      </c>
      <c r="F53" s="1171" t="s">
        <v>1677</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1678</v>
      </c>
      <c r="K53" s="1802"/>
      <c r="AX53" s="1176" t="s">
        <v>1679</v>
      </c>
      <c r="BE53" s="1176">
        <v>2051</v>
      </c>
      <c r="BH53" s="1124" t="s">
        <v>1654</v>
      </c>
      <c r="BJ53" s="1273" t="s">
        <v>1626</v>
      </c>
      <c r="BL53" s="1273" t="s">
        <v>1626</v>
      </c>
    </row>
    <row customHeight="1" ht="11.25">
      <c r="A54" s="1130" t="s">
        <v>1680</v>
      </c>
      <c r="AX54" s="1176" t="s">
        <v>1681</v>
      </c>
      <c r="AZ54" s="1123" t="s">
        <v>1682</v>
      </c>
      <c r="BE54" s="1176">
        <v>2052</v>
      </c>
      <c r="BH54" s="1124" t="s">
        <v>1660</v>
      </c>
      <c r="BJ54" s="1273" t="s">
        <v>1630</v>
      </c>
      <c r="BL54" s="1273" t="s">
        <v>1630</v>
      </c>
    </row>
    <row customHeight="1" ht="11.25">
      <c r="A55" s="1130" t="s">
        <v>1683</v>
      </c>
      <c r="AX55" s="1176" t="s">
        <v>1684</v>
      </c>
      <c r="AZ55" s="1176" t="s">
        <v>1220</v>
      </c>
      <c r="BE55" s="1176">
        <v>2053</v>
      </c>
      <c r="BH55" s="1126" t="s">
        <v>28</v>
      </c>
      <c r="BJ55" s="1273" t="s">
        <v>1054</v>
      </c>
      <c r="BL55" s="1273" t="s">
        <v>1054</v>
      </c>
    </row>
    <row customHeight="1" ht="11.25">
      <c r="A56" s="1130" t="s">
        <v>1685</v>
      </c>
      <c r="D56" s="1174" t="s">
        <v>1686</v>
      </c>
      <c r="E56" s="1151" t="s">
        <v>100</v>
      </c>
      <c r="F56" s="1130" t="s">
        <v>1687</v>
      </c>
      <c r="AX56" s="1176" t="s">
        <v>1688</v>
      </c>
      <c r="AZ56" s="1176" t="s">
        <v>1247</v>
      </c>
      <c r="BE56" s="1176">
        <v>2054</v>
      </c>
      <c r="BH56" s="1126" t="s">
        <v>28</v>
      </c>
      <c r="BJ56" s="1273" t="s">
        <v>1637</v>
      </c>
      <c r="BL56" s="1273" t="s">
        <v>1637</v>
      </c>
    </row>
    <row customHeight="1" ht="11.25">
      <c r="A57" s="1130" t="s">
        <v>1689</v>
      </c>
      <c r="D57" s="1174" t="s">
        <v>1690</v>
      </c>
      <c r="E57" s="1151" t="s">
        <v>100</v>
      </c>
      <c r="F57" s="1130" t="s">
        <v>1687</v>
      </c>
      <c r="AX57" s="1176" t="s">
        <v>1691</v>
      </c>
      <c r="AZ57" s="1176" t="s">
        <v>1282</v>
      </c>
      <c r="BE57" s="1176">
        <v>2055</v>
      </c>
      <c r="BJ57" s="1273" t="s">
        <v>1646</v>
      </c>
      <c r="BL57" s="1273" t="s">
        <v>1646</v>
      </c>
    </row>
    <row customHeight="1" ht="11.25">
      <c r="A58" s="1130" t="s">
        <v>1692</v>
      </c>
      <c r="D58" s="1174" t="s">
        <v>1693</v>
      </c>
      <c r="E58" s="1151" t="s">
        <v>100</v>
      </c>
      <c r="F58" s="1130" t="s">
        <v>1687</v>
      </c>
      <c r="AX58" s="1176" t="s">
        <v>1694</v>
      </c>
      <c r="BE58" s="1176">
        <v>2056</v>
      </c>
      <c r="BJ58" s="1273" t="s">
        <v>1650</v>
      </c>
      <c r="BL58" s="1273" t="s">
        <v>1650</v>
      </c>
    </row>
    <row customHeight="1" ht="11.25">
      <c r="A59" s="1130" t="s">
        <v>1695</v>
      </c>
      <c r="D59" s="1174" t="s">
        <v>131</v>
      </c>
      <c r="E59" s="1151" t="s">
        <v>1582</v>
      </c>
      <c r="F59" s="1130" t="s">
        <v>1696</v>
      </c>
      <c r="AX59" s="1176" t="s">
        <v>1697</v>
      </c>
      <c r="AZ59" s="1123" t="s">
        <v>1698</v>
      </c>
      <c r="BE59" s="1176">
        <v>2057</v>
      </c>
      <c r="BJ59" s="1273" t="s">
        <v>1654</v>
      </c>
      <c r="BL59" s="1273" t="s">
        <v>1654</v>
      </c>
    </row>
    <row customHeight="1" ht="11.25">
      <c r="A60" s="1130" t="s">
        <v>1699</v>
      </c>
      <c r="D60" s="1174" t="s">
        <v>1700</v>
      </c>
      <c r="E60" s="1151" t="s">
        <v>1582</v>
      </c>
      <c r="F60" s="1130" t="s">
        <v>1696</v>
      </c>
      <c r="AX60" s="1176" t="s">
        <v>1701</v>
      </c>
      <c r="AZ60" s="1176" t="s">
        <v>1221</v>
      </c>
      <c r="BE60" s="1176">
        <v>2058</v>
      </c>
      <c r="BJ60" s="1273" t="s">
        <v>1660</v>
      </c>
      <c r="BL60" s="1273" t="s">
        <v>1660</v>
      </c>
    </row>
    <row customHeight="1" ht="11.25">
      <c r="A61" s="1130" t="s">
        <v>1702</v>
      </c>
      <c r="D61" s="1174" t="s">
        <v>1703</v>
      </c>
      <c r="E61" s="1151" t="s">
        <v>1582</v>
      </c>
      <c r="F61" s="1130" t="s">
        <v>1696</v>
      </c>
      <c r="AX61" s="1176" t="s">
        <v>1704</v>
      </c>
      <c r="AZ61" s="1176" t="s">
        <v>1248</v>
      </c>
      <c r="BE61" s="1176">
        <v>2059</v>
      </c>
      <c r="BL61" s="1273" t="s">
        <v>1046</v>
      </c>
    </row>
    <row customHeight="1" ht="11.25">
      <c r="A62" s="1130" t="s">
        <v>1705</v>
      </c>
      <c r="D62" s="1174" t="s">
        <v>130</v>
      </c>
      <c r="E62" s="1151">
        <v>30</v>
      </c>
      <c r="F62" s="1130" t="s">
        <v>1696</v>
      </c>
      <c r="AZ62" s="1176" t="s">
        <v>1283</v>
      </c>
      <c r="BE62" s="1176">
        <v>2060</v>
      </c>
      <c r="BL62" s="1273" t="s">
        <v>1048</v>
      </c>
    </row>
    <row customHeight="1" ht="11.25">
      <c r="A63" s="1130" t="s">
        <v>1706</v>
      </c>
      <c r="D63" s="1174" t="s">
        <v>1707</v>
      </c>
      <c r="E63" s="1151">
        <v>30</v>
      </c>
      <c r="F63" s="1130" t="s">
        <v>1696</v>
      </c>
      <c r="AZ63" s="1176" t="s">
        <v>1314</v>
      </c>
      <c r="BE63" s="1176">
        <v>2061</v>
      </c>
    </row>
    <row customHeight="1" ht="11.25">
      <c r="A64" s="1130" t="s">
        <v>1708</v>
      </c>
      <c r="D64" s="1174" t="s">
        <v>1709</v>
      </c>
      <c r="E64" s="1151">
        <v>30</v>
      </c>
      <c r="F64" s="1130" t="s">
        <v>1696</v>
      </c>
      <c r="AZ64" s="1176" t="s">
        <v>1337</v>
      </c>
      <c r="BE64" s="1176">
        <v>2062</v>
      </c>
    </row>
    <row customHeight="1" ht="11.25">
      <c r="A65" s="1130" t="s">
        <v>1710</v>
      </c>
      <c r="D65" s="1130"/>
      <c r="BE65" s="1176">
        <v>2063</v>
      </c>
    </row>
    <row customHeight="1" ht="11.25">
      <c r="A66" s="1130" t="s">
        <v>1711</v>
      </c>
      <c r="AZ66" s="1123" t="s">
        <v>1712</v>
      </c>
      <c r="BE66" s="1176">
        <v>2064</v>
      </c>
    </row>
    <row customHeight="1" ht="11.25">
      <c r="A67" s="1130" t="s">
        <v>1713</v>
      </c>
      <c r="AZ67" s="1176" t="s">
        <v>1222</v>
      </c>
      <c r="BE67" s="1176">
        <v>2065</v>
      </c>
    </row>
    <row customHeight="1" ht="11.25">
      <c r="A68" s="1130" t="s">
        <v>1714</v>
      </c>
      <c r="AZ68" s="1176" t="s">
        <v>1249</v>
      </c>
      <c r="BE68" s="1176">
        <v>2066</v>
      </c>
      <c r="BH68" s="1123" t="s">
        <v>1715</v>
      </c>
      <c r="BJ68" s="1123" t="s">
        <v>1716</v>
      </c>
      <c r="BL68" s="1123" t="s">
        <v>1717</v>
      </c>
      <c r="BN68" s="1123" t="s">
        <v>1718</v>
      </c>
    </row>
    <row customHeight="1" ht="11.25">
      <c r="A69" s="1130" t="s">
        <v>1719</v>
      </c>
      <c r="AZ69" s="1176" t="s">
        <v>1284</v>
      </c>
      <c r="BE69" s="1176">
        <v>2067</v>
      </c>
      <c r="BH69" s="1124" t="s">
        <v>1720</v>
      </c>
      <c r="BI69" s="1173" t="s">
        <v>110</v>
      </c>
      <c r="BJ69" s="1124" t="s">
        <v>1721</v>
      </c>
      <c r="BK69" s="1173" t="s">
        <v>110</v>
      </c>
      <c r="BL69" s="1124" t="s">
        <v>1722</v>
      </c>
      <c r="BM69" s="1126" t="s">
        <v>110</v>
      </c>
      <c r="BN69" s="1124" t="s">
        <v>1723</v>
      </c>
    </row>
    <row customHeight="1" ht="11.25">
      <c r="A70" s="1130" t="s">
        <v>1724</v>
      </c>
      <c r="AZ70" s="1176" t="s">
        <v>1315</v>
      </c>
      <c r="BE70" s="1176">
        <v>2068</v>
      </c>
      <c r="BH70" s="1124" t="s">
        <v>1725</v>
      </c>
      <c r="BJ70" s="1124" t="s">
        <v>1726</v>
      </c>
      <c r="BL70" s="1124" t="s">
        <v>1727</v>
      </c>
      <c r="BN70" s="1124" t="s">
        <v>1728</v>
      </c>
    </row>
    <row customHeight="1" ht="11.25">
      <c r="A71" s="1130" t="s">
        <v>1729</v>
      </c>
      <c r="AZ71" s="1176" t="s">
        <v>1317</v>
      </c>
      <c r="BE71" s="1176">
        <v>2069</v>
      </c>
      <c r="BH71" s="1124" t="s">
        <v>1730</v>
      </c>
      <c r="BI71" s="1173" t="s">
        <v>91</v>
      </c>
      <c r="BJ71" s="1124" t="s">
        <v>1731</v>
      </c>
      <c r="BK71" s="1173" t="s">
        <v>91</v>
      </c>
      <c r="BL71" s="1124" t="s">
        <v>1732</v>
      </c>
      <c r="BM71" s="1126" t="s">
        <v>91</v>
      </c>
      <c r="BN71" s="1124" t="s">
        <v>1733</v>
      </c>
    </row>
    <row customHeight="1" ht="11.25">
      <c r="A72" s="1130" t="s">
        <v>16</v>
      </c>
      <c r="AZ72" s="1176" t="s">
        <v>19</v>
      </c>
      <c r="BE72" s="1176">
        <v>2070</v>
      </c>
      <c r="BH72" s="1124" t="s">
        <v>1734</v>
      </c>
      <c r="BJ72" s="1124" t="s">
        <v>1734</v>
      </c>
      <c r="BL72" s="1124" t="s">
        <v>1734</v>
      </c>
      <c r="BN72" s="1124" t="s">
        <v>1735</v>
      </c>
    </row>
    <row customHeight="1" ht="11.25">
      <c r="A73" s="1130" t="s">
        <v>1736</v>
      </c>
      <c r="BH73" s="1124" t="s">
        <v>1737</v>
      </c>
      <c r="BI73" s="1173" t="s">
        <v>100</v>
      </c>
      <c r="BJ73" s="1124" t="s">
        <v>1738</v>
      </c>
      <c r="BK73" s="1173" t="s">
        <v>100</v>
      </c>
      <c r="BL73" s="1124" t="s">
        <v>1739</v>
      </c>
      <c r="BM73" s="1126" t="s">
        <v>100</v>
      </c>
      <c r="BN73" s="1124" t="s">
        <v>1740</v>
      </c>
    </row>
    <row customHeight="1" ht="11.25">
      <c r="A74" s="1130" t="s">
        <v>1741</v>
      </c>
      <c r="BH74" s="1124" t="s">
        <v>1742</v>
      </c>
      <c r="BJ74" s="1124" t="s">
        <v>1743</v>
      </c>
      <c r="BL74" s="1124" t="s">
        <v>1744</v>
      </c>
      <c r="BN74" s="1124" t="s">
        <v>1745</v>
      </c>
    </row>
    <row customHeight="1" ht="11.25">
      <c r="A75" s="1130" t="s">
        <v>1746</v>
      </c>
      <c r="AZ75" s="1123" t="s">
        <v>1747</v>
      </c>
      <c r="BH75" s="1124" t="s">
        <v>1748</v>
      </c>
      <c r="BJ75" s="1124" t="s">
        <v>1748</v>
      </c>
      <c r="BL75" s="1124" t="s">
        <v>1748</v>
      </c>
    </row>
    <row customHeight="1" ht="11.25">
      <c r="A76" s="1130" t="s">
        <v>1749</v>
      </c>
      <c r="AZ76" s="1176" t="s">
        <v>1231</v>
      </c>
      <c r="BH76" s="1124" t="s">
        <v>1750</v>
      </c>
      <c r="BJ76" s="1124" t="s">
        <v>1751</v>
      </c>
      <c r="BL76" s="1124" t="s">
        <v>1752</v>
      </c>
    </row>
    <row customHeight="1" ht="11.25">
      <c r="A77" s="1130" t="s">
        <v>1753</v>
      </c>
      <c r="AZ77" s="1176" t="s">
        <v>1259</v>
      </c>
    </row>
    <row customHeight="1" ht="11.25">
      <c r="A78" s="1130" t="s">
        <v>1754</v>
      </c>
      <c r="AZ78" s="1176" t="s">
        <v>1291</v>
      </c>
    </row>
    <row customHeight="1" ht="11.25">
      <c r="A79" s="1130" t="s">
        <v>1755</v>
      </c>
      <c r="AZ79" s="1176" t="s">
        <v>1321</v>
      </c>
      <c r="BH79" s="1123" t="s">
        <v>1756</v>
      </c>
      <c r="BJ79" s="1123" t="s">
        <v>1757</v>
      </c>
      <c r="BL79" s="1123" t="s">
        <v>1758</v>
      </c>
    </row>
    <row customHeight="1" ht="11.25">
      <c r="A80" s="1130" t="s">
        <v>1759</v>
      </c>
      <c r="AZ80" s="1176" t="s">
        <v>1342</v>
      </c>
      <c r="BH80" s="1124" t="s">
        <v>1760</v>
      </c>
      <c r="BJ80" s="1124" t="s">
        <v>1761</v>
      </c>
      <c r="BL80" s="1124" t="s">
        <v>1762</v>
      </c>
    </row>
    <row customHeight="1" ht="11.25">
      <c r="A81" s="1130" t="s">
        <v>1763</v>
      </c>
      <c r="AZ81" s="1176" t="s">
        <v>1359</v>
      </c>
      <c r="BH81" s="1124" t="s">
        <v>1764</v>
      </c>
      <c r="BJ81" s="1124" t="s">
        <v>1765</v>
      </c>
      <c r="BL81" s="1124" t="s">
        <v>1766</v>
      </c>
    </row>
    <row customHeight="1" ht="11.25">
      <c r="A82" s="1130" t="s">
        <v>1767</v>
      </c>
      <c r="AZ82" s="1176" t="s">
        <v>1374</v>
      </c>
      <c r="BH82" s="1124" t="s">
        <v>1768</v>
      </c>
      <c r="BJ82" s="1124" t="s">
        <v>1769</v>
      </c>
      <c r="BL82" s="1124" t="s">
        <v>1770</v>
      </c>
    </row>
    <row customHeight="1" ht="11.25">
      <c r="A83" s="1130" t="s">
        <v>1771</v>
      </c>
      <c r="BH83" s="1124" t="s">
        <v>1772</v>
      </c>
      <c r="BJ83" s="1124" t="s">
        <v>1773</v>
      </c>
      <c r="BL83" s="1124" t="s">
        <v>1774</v>
      </c>
    </row>
    <row customHeight="1" ht="11.25">
      <c r="A84" s="1130" t="s">
        <v>1775</v>
      </c>
      <c r="AZ84" s="1123" t="s">
        <v>1776</v>
      </c>
    </row>
    <row customHeight="1" ht="11.25">
      <c r="A85" s="1926" t="s">
        <v>1777</v>
      </c>
      <c r="AZ85" s="1176" t="s">
        <v>1778</v>
      </c>
    </row>
    <row customHeight="1" ht="11.25">
      <c r="A86" s="1130" t="s">
        <v>1779</v>
      </c>
      <c r="AZ86" s="1176" t="s">
        <v>1780</v>
      </c>
      <c r="BH86" s="1123" t="s">
        <v>1781</v>
      </c>
      <c r="BJ86" s="1123" t="s">
        <v>1782</v>
      </c>
      <c r="BL86" s="1123" t="s">
        <v>1783</v>
      </c>
    </row>
    <row customHeight="1" ht="11.25">
      <c r="A87" s="1130" t="s">
        <v>1784</v>
      </c>
      <c r="AZ87" s="1176" t="s">
        <v>1785</v>
      </c>
      <c r="BH87" s="1124" t="s">
        <v>1786</v>
      </c>
      <c r="BJ87" s="1124" t="s">
        <v>1787</v>
      </c>
      <c r="BL87" s="1124" t="s">
        <v>1788</v>
      </c>
    </row>
    <row customHeight="1" ht="11.25">
      <c r="A88" s="1130" t="s">
        <v>1789</v>
      </c>
      <c r="AZ88" s="1662"/>
      <c r="BH88" s="1124" t="s">
        <v>1790</v>
      </c>
      <c r="BJ88" s="1124" t="s">
        <v>1791</v>
      </c>
      <c r="BL88" s="1124" t="s">
        <v>1792</v>
      </c>
    </row>
    <row customHeight="1" ht="11.25">
      <c r="A89" s="1130" t="s">
        <v>1793</v>
      </c>
      <c r="AZ89" s="1123" t="s">
        <v>1794</v>
      </c>
    </row>
    <row customHeight="1" ht="11.25">
      <c r="A90" s="1130" t="s">
        <v>1795</v>
      </c>
      <c r="AZ90" s="1176" t="s">
        <v>1024</v>
      </c>
    </row>
    <row customHeight="1" ht="11.25">
      <c r="A91" s="1130" t="s">
        <v>1796</v>
      </c>
      <c r="AZ91" s="1176" t="s">
        <v>1060</v>
      </c>
      <c r="BH91" s="1123" t="s">
        <v>1797</v>
      </c>
      <c r="BJ91" s="1123" t="s">
        <v>1798</v>
      </c>
      <c r="BL91" s="1123" t="s">
        <v>1799</v>
      </c>
    </row>
    <row customHeight="1" ht="11.25">
      <c r="AZ92" s="1176" t="s">
        <v>1800</v>
      </c>
      <c r="BH92" s="1124" t="s">
        <v>1801</v>
      </c>
      <c r="BJ92" s="1124" t="s">
        <v>1802</v>
      </c>
      <c r="BL92" s="1124" t="s">
        <v>1803</v>
      </c>
    </row>
    <row customHeight="1" ht="11.25">
      <c r="AZ93" s="1176" t="s">
        <v>1804</v>
      </c>
      <c r="BH93" s="1124" t="s">
        <v>1805</v>
      </c>
      <c r="BJ93" s="1124" t="s">
        <v>1806</v>
      </c>
      <c r="BL93" s="1124" t="s">
        <v>1807</v>
      </c>
    </row>
    <row customHeight="1" ht="11.25">
      <c r="AZ94" s="1176" t="s">
        <v>1808</v>
      </c>
    </row>
    <row r="96" customHeight="1" ht="11.25">
      <c r="AZ96" s="1123" t="s">
        <v>1809</v>
      </c>
      <c r="BH96" s="1123" t="s">
        <v>1810</v>
      </c>
      <c r="BJ96" s="1123" t="s">
        <v>1811</v>
      </c>
      <c r="BL96" s="1123" t="s">
        <v>1812</v>
      </c>
      <c r="BN96" s="1123" t="s">
        <v>1813</v>
      </c>
    </row>
    <row customHeight="1" ht="11.25">
      <c r="AZ97" s="1957" t="s">
        <v>1814</v>
      </c>
      <c r="BA97" s="1958" t="s">
        <v>1815</v>
      </c>
      <c r="BH97" s="1124" t="s">
        <v>1816</v>
      </c>
      <c r="BJ97" s="1124" t="s">
        <v>1817</v>
      </c>
      <c r="BL97" s="1124" t="s">
        <v>1818</v>
      </c>
      <c r="BN97" s="1124" t="s">
        <v>1819</v>
      </c>
    </row>
    <row customHeight="1" ht="11.25">
      <c r="AZ98" s="1957" t="s">
        <v>1820</v>
      </c>
      <c r="BA98" s="1958" t="s">
        <v>1821</v>
      </c>
      <c r="BH98" s="1124" t="s">
        <v>1822</v>
      </c>
      <c r="BJ98" s="1124" t="s">
        <v>1823</v>
      </c>
      <c r="BL98" s="1124" t="s">
        <v>1824</v>
      </c>
      <c r="BN98" s="1124" t="s">
        <v>1825</v>
      </c>
    </row>
    <row customHeight="1" ht="22.5">
      <c r="AZ99" s="1957" t="s">
        <v>1826</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1827</v>
      </c>
      <c r="BJ99" s="1124" t="s">
        <v>1828</v>
      </c>
      <c r="BL99" s="1124" t="s">
        <v>1829</v>
      </c>
      <c r="BN99" s="1124" t="s">
        <v>1830</v>
      </c>
    </row>
    <row customHeight="1" ht="22.5">
      <c r="AZ100" s="1957" t="s">
        <v>1831</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1420</v>
      </c>
      <c r="BL100" s="1124" t="s">
        <v>1420</v>
      </c>
      <c r="BN100" s="1124" t="s">
        <v>1832</v>
      </c>
    </row>
    <row customHeight="1" ht="22.5">
      <c r="AZ101" s="1957" t="s">
        <v>1833</v>
      </c>
      <c r="BA101" s="1958" t="s">
        <v>1834</v>
      </c>
      <c r="BN101" s="1124" t="s">
        <v>1835</v>
      </c>
    </row>
    <row customHeight="1" ht="22.5">
      <c r="AZ102" s="1957" t="s">
        <v>1836</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1837</v>
      </c>
    </row>
    <row customHeight="1" ht="11.25">
      <c r="AZ103" s="1957" t="s">
        <v>1838</v>
      </c>
      <c r="BA103" s="1958" t="s">
        <v>1839</v>
      </c>
      <c r="BN103" s="1124" t="s">
        <v>1840</v>
      </c>
    </row>
    <row customHeight="1" ht="11.25">
      <c r="BN104" s="1124" t="s">
        <v>1841</v>
      </c>
    </row>
    <row customHeight="1" ht="11.25">
      <c r="AZ105" s="1748" t="s">
        <v>1842</v>
      </c>
    </row>
    <row customHeight="1" ht="11.25">
      <c r="AZ106" s="1176" t="s">
        <v>1843</v>
      </c>
    </row>
    <row customHeight="1" ht="11.25">
      <c r="AZ107" s="1176" t="s">
        <v>1844</v>
      </c>
      <c r="BH107" s="1123" t="s">
        <v>1845</v>
      </c>
      <c r="BJ107" s="1123" t="s">
        <v>1846</v>
      </c>
      <c r="BL107" s="1123" t="s">
        <v>1847</v>
      </c>
      <c r="BN107" s="1123" t="s">
        <v>1848</v>
      </c>
    </row>
    <row customHeight="1" ht="11.25">
      <c r="AZ108" s="1176" t="s">
        <v>577</v>
      </c>
      <c r="BH108" s="1124" t="s">
        <v>1849</v>
      </c>
      <c r="BJ108" s="1124" t="s">
        <v>1850</v>
      </c>
      <c r="BL108" s="1124" t="s">
        <v>524</v>
      </c>
      <c r="BN108" s="1124" t="s">
        <v>1851</v>
      </c>
    </row>
    <row customHeight="1" ht="11.25">
      <c r="BH109" s="1124" t="s">
        <v>1852</v>
      </c>
    </row>
    <row customHeight="1" ht="11.25">
      <c r="AZ110" s="1748" t="s">
        <v>1853</v>
      </c>
      <c r="BH110" s="1124" t="s">
        <v>1852</v>
      </c>
    </row>
    <row customHeight="1" ht="11.25">
      <c r="AZ111" s="1957" t="s">
        <v>1814</v>
      </c>
      <c r="BA111" s="1958" t="s">
        <v>1815</v>
      </c>
    </row>
    <row customHeight="1" ht="11.25">
      <c r="AZ112" s="1957" t="s">
        <v>1820</v>
      </c>
      <c r="BA112" s="1958" t="s">
        <v>1821</v>
      </c>
    </row>
    <row customHeight="1" ht="22.5">
      <c r="AZ113" s="1957" t="s">
        <v>1826</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1831</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1854</v>
      </c>
    </row>
    <row customHeight="1" ht="22.5">
      <c r="AZ115" s="1957" t="s">
        <v>1836</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522</v>
      </c>
    </row>
    <row customHeight="1" ht="11.25">
      <c r="AZ116" s="1957" t="s">
        <v>1838</v>
      </c>
      <c r="BA116" s="1958" t="s">
        <v>1839</v>
      </c>
      <c r="BH116" s="1124" t="s">
        <v>1246</v>
      </c>
    </row>
    <row customHeight="1" ht="11.25">
      <c r="BH117" s="1124" t="s">
        <v>1280</v>
      </c>
    </row>
    <row customHeight="1" ht="11.25">
      <c r="BH118" s="1124"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F57C4-4FF1-147D-0C77-DEB6ACD65779}" mc:Ignorable="x14ac xr xr2 xr3">
  <dimension ref="A1:J25"/>
  <sheetViews>
    <sheetView topLeftCell="A1" showGridLines="0" zoomScale="90" workbookViewId="0">
      <selection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302</v>
      </c>
      <c r="J1" s="511" t="s">
        <v>14</v>
      </c>
    </row>
    <row customHeight="1" ht="22.5" hidden="1">
      <c r="A2" s="558"/>
      <c r="B2" s="558"/>
      <c r="C2" s="1786" t="s">
        <v>518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Сахалинская область</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89</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Муниципальное унитарное предприятие "Невельские коммунальные сети"</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1855</v>
      </c>
      <c r="F13" s="1577" t="s">
        <v>309</v>
      </c>
      <c r="G13" s="530"/>
      <c r="H13" s="1589"/>
      <c r="J13" s="511">
        <v>19</v>
      </c>
    </row>
    <row customHeight="1" ht="19.95">
      <c r="A14" s="558"/>
      <c r="B14" s="558"/>
      <c r="C14" s="513"/>
      <c r="D14" s="1579" t="s">
        <v>714</v>
      </c>
      <c r="E14" s="1580" t="s">
        <v>1856</v>
      </c>
      <c r="F14" s="1582"/>
      <c r="G14" s="1581" t="s">
        <v>1857</v>
      </c>
      <c r="H14" s="1589"/>
      <c r="J14" s="511">
        <v>19</v>
      </c>
    </row>
    <row customHeight="1" ht="19.95">
      <c r="A15" s="558"/>
      <c r="B15" s="558"/>
      <c r="C15" s="513"/>
      <c r="D15" s="1579" t="s">
        <v>310</v>
      </c>
      <c r="E15" s="1580" t="s">
        <v>1858</v>
      </c>
      <c r="F15" s="1582"/>
      <c r="G15" s="1581" t="s">
        <v>1859</v>
      </c>
      <c r="H15" s="1589"/>
      <c r="J15" s="511">
        <v>19</v>
      </c>
    </row>
    <row customHeight="1" ht="24">
      <c r="A16" s="558"/>
      <c r="B16" s="558"/>
      <c r="C16" s="513"/>
      <c r="D16" s="1579" t="s">
        <v>313</v>
      </c>
      <c r="E16" s="1578" t="s">
        <v>1860</v>
      </c>
      <c r="F16" s="1587"/>
      <c r="G16" s="530" t="s">
        <v>1861</v>
      </c>
      <c r="H16" s="1589"/>
      <c r="J16" s="511">
        <v>23</v>
      </c>
    </row>
    <row customHeight="1" ht="48.29999999999999">
      <c r="A17" s="558"/>
      <c r="B17" s="558"/>
      <c r="C17" s="513"/>
      <c r="D17" s="1576">
        <v>3</v>
      </c>
      <c r="E17" s="1583" t="s">
        <v>1862</v>
      </c>
      <c r="F17" s="1582"/>
      <c r="G17" s="530" t="s">
        <v>1863</v>
      </c>
      <c r="H17" s="1589"/>
      <c r="J17" s="511">
        <v>46</v>
      </c>
    </row>
    <row customHeight="1" ht="48.29999999999999">
      <c r="A18" s="1531">
        <v>1</v>
      </c>
      <c r="B18" s="558"/>
      <c r="C18" s="1533"/>
      <c r="D18" s="1576" t="s">
        <v>92</v>
      </c>
      <c r="E18" s="1583" t="s">
        <v>1864</v>
      </c>
      <c r="F18" s="1582"/>
      <c r="G18" s="530" t="s">
        <v>1863</v>
      </c>
      <c r="H18" s="1589"/>
      <c r="I18" s="908"/>
      <c r="J18" s="511">
        <v>46</v>
      </c>
    </row>
    <row customHeight="1" ht="23.25">
      <c r="A19" s="558"/>
      <c r="B19" s="558"/>
      <c r="C19" s="513"/>
      <c r="D19" s="1576" t="s">
        <v>100</v>
      </c>
      <c r="E19" s="1583" t="s">
        <v>1865</v>
      </c>
      <c r="F19" s="1577" t="s">
        <v>309</v>
      </c>
      <c r="G19" s="2527" t="s">
        <v>1866</v>
      </c>
      <c r="H19" s="531"/>
      <c r="J19" s="511">
        <v>22</v>
      </c>
    </row>
    <row s="5452" customFormat="1" customHeight="1" ht="5.25" hidden="1">
      <c r="A20" s="558"/>
      <c r="B20" s="558"/>
      <c r="C20" s="1585"/>
      <c r="D20" s="1584" t="s">
        <v>1121</v>
      </c>
      <c r="E20" s="1070"/>
      <c r="F20" s="1069"/>
      <c r="G20" s="2528"/>
      <c r="J20" s="1586">
        <v>0</v>
      </c>
    </row>
    <row customHeight="1" ht="15.75">
      <c r="A21" s="558"/>
      <c r="B21" s="558"/>
      <c r="C21" s="513"/>
      <c r="D21" s="523"/>
      <c r="E21" s="471" t="s">
        <v>342</v>
      </c>
      <c r="F21" s="525"/>
      <c r="G21" s="2529"/>
      <c r="H21" s="1589"/>
      <c r="J21" s="511">
        <v>15</v>
      </c>
    </row>
    <row s="3282" customFormat="1" customHeight="1" ht="26.25">
      <c r="A22" s="558"/>
      <c r="B22" s="558"/>
      <c r="C22" s="558"/>
      <c r="D22" s="1576" t="s">
        <v>93</v>
      </c>
      <c r="E22" s="530" t="s">
        <v>1867</v>
      </c>
      <c r="F22" s="1582"/>
      <c r="G22" s="530" t="s">
        <v>1868</v>
      </c>
      <c r="H22" s="1588"/>
      <c r="J22" s="557">
        <v>25</v>
      </c>
    </row>
    <row s="3282" customFormat="1" customHeight="1" ht="19.95">
      <c r="A23" s="558"/>
      <c r="B23" s="558"/>
      <c r="C23" s="558"/>
      <c r="D23" s="1576" t="s">
        <v>94</v>
      </c>
      <c r="E23" s="1583" t="s">
        <v>1869</v>
      </c>
      <c r="F23" s="1587"/>
      <c r="G23" s="530" t="s">
        <v>1870</v>
      </c>
      <c r="H23" s="1588"/>
      <c r="J23" s="557">
        <v>19</v>
      </c>
    </row>
    <row s="3282"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83</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3FC4A-BB8D-2FFC-2B8C-035534BAACC8}"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1871</v>
      </c>
      <c r="G1" s="1687" t="s">
        <v>50</v>
      </c>
      <c r="H1" s="1687" t="s">
        <v>52</v>
      </c>
      <c r="IU1" s="1211" t="s">
        <v>14</v>
      </c>
    </row>
    <row s="2910" customFormat="1" customHeight="1" ht="22.5" hidden="1">
      <c r="A2" s="887"/>
      <c r="B2" s="1216">
        <v>1</v>
      </c>
      <c r="C2" s="1216"/>
      <c r="D2" s="1984" t="s">
        <v>518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84</v>
      </c>
      <c r="G3" s="550" t="s">
        <v>85</v>
      </c>
      <c r="H3" s="550"/>
      <c r="I3" s="550"/>
      <c r="J3" s="283" t="s">
        <v>86</v>
      </c>
      <c r="K3" s="303" t="s">
        <v>84</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5" customFormat="1" customHeight="1" ht="21">
      <c r="A8" s="1211"/>
      <c r="B8" s="1216"/>
      <c r="C8" s="1211"/>
      <c r="D8" s="1551"/>
      <c r="E8" s="1604" t="s">
        <v>89</v>
      </c>
      <c r="F8" s="1596" t="s">
        <v>1871</v>
      </c>
      <c r="G8" s="1596" t="s">
        <v>50</v>
      </c>
      <c r="H8" s="1596" t="s">
        <v>52</v>
      </c>
      <c r="I8" s="1596" t="s">
        <v>1872</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1873</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83</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747BA-6366-0A6D-B8C4-1C015802DFEF}"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518</v>
      </c>
      <c r="E2" s="1945"/>
      <c r="F2" s="1948" t="str">
        <f>IF(ROIV_INFO_NAME="","",ROIV_INFO_NAME)</f>
        <v>Муниципальное унитарное предприятие "Невельские коммунальные сети"</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84</v>
      </c>
      <c r="G3" s="1791" t="s">
        <v>85</v>
      </c>
      <c r="H3" s="550"/>
      <c r="I3" s="550"/>
      <c r="J3" s="550"/>
      <c r="K3" s="550"/>
      <c r="L3" s="283" t="s">
        <v>86</v>
      </c>
      <c r="M3" s="303" t="s">
        <v>84</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5" customFormat="1" customHeight="1" ht="67.2">
      <c r="A8" s="1211"/>
      <c r="B8" s="1216"/>
      <c r="C8" s="1211"/>
      <c r="D8" s="1551"/>
      <c r="E8" s="2534" t="s">
        <v>89</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1874</v>
      </c>
      <c r="H9" s="1593" t="s">
        <v>1875</v>
      </c>
      <c r="I9" s="1593" t="s">
        <v>1876</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Муниципальное унитарное предприятие "Невельские коммунальные сети"</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1877</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83</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156A4-269C-669C-1CC1-1E5918D8E76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518</v>
      </c>
      <c r="E2" s="1960"/>
      <c r="F2" s="1962" t="str">
        <f>IF(ROIV_INFO_NAME="","",ROIV_INFO_NAME)</f>
        <v>Муниципальное унитарное предприятие "Невельские коммунальные сети"</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84</v>
      </c>
      <c r="G3" s="1791" t="s">
        <v>85</v>
      </c>
      <c r="H3" s="1949"/>
      <c r="I3" s="1949"/>
      <c r="J3" s="1949"/>
      <c r="K3" s="1949"/>
      <c r="L3" s="283" t="s">
        <v>86</v>
      </c>
      <c r="M3" s="304" t="s">
        <v>84</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5" customFormat="1" customHeight="1" ht="67.2">
      <c r="A8" s="1687"/>
      <c r="B8" s="1422"/>
      <c r="C8" s="1687"/>
      <c r="D8" s="1571"/>
      <c r="E8" s="2534" t="s">
        <v>89</v>
      </c>
      <c r="F8" s="2534" t="s">
        <v>1878</v>
      </c>
      <c r="G8" s="2536" t="s">
        <v>1879</v>
      </c>
      <c r="H8" s="2537"/>
      <c r="I8" s="2538"/>
      <c r="J8" s="2534" t="s">
        <v>1880</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1874</v>
      </c>
      <c r="H9" s="1950" t="s">
        <v>1875</v>
      </c>
      <c r="I9" s="1950" t="s">
        <v>1876</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Муниципальное унитарное предприятие "Невельские коммунальные сети"</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1877</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83</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1AC758-4B13-7918-A0C8-A2FF65E863ED}"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518</v>
      </c>
      <c r="E2" s="2183">
        <v>1</v>
      </c>
      <c r="F2" s="2359" t="str">
        <f>IF(region_name="","",region_name)</f>
        <v>Сахалинская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1881</v>
      </c>
      <c r="L3" s="1599"/>
      <c r="M3" s="1976"/>
      <c r="N3" s="1969"/>
      <c r="O3" s="1591"/>
      <c r="P3" s="567"/>
      <c r="Q3" s="479">
        <v>0</v>
      </c>
    </row>
    <row s="2850" customFormat="1" customHeight="1" ht="5.25" hidden="1">
      <c r="A4" s="552"/>
      <c r="D4" s="550"/>
      <c r="F4" s="303" t="s">
        <v>84</v>
      </c>
      <c r="G4" s="550" t="s">
        <v>85</v>
      </c>
      <c r="H4" s="550"/>
      <c r="I4" s="1979"/>
      <c r="J4" s="1600"/>
      <c r="K4" s="1967"/>
      <c r="L4" s="1967"/>
      <c r="M4" s="1967"/>
      <c r="N4" s="1963"/>
      <c r="O4" s="303" t="s">
        <v>84</v>
      </c>
      <c r="P4" s="303"/>
      <c r="Q4" s="567">
        <v>0</v>
      </c>
    </row>
    <row s="2910" customFormat="1" customHeight="1" ht="22.5" hidden="1">
      <c r="A5" s="1697"/>
      <c r="B5" s="1422">
        <v>1</v>
      </c>
      <c r="C5" s="1422"/>
      <c r="D5" s="857"/>
      <c r="E5" s="1969"/>
      <c r="F5" s="1969"/>
      <c r="G5" s="1969"/>
      <c r="H5" s="1980"/>
      <c r="I5" s="1985" t="s">
        <v>518</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5518"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5" customFormat="1" customHeight="1" ht="44.25">
      <c r="A11" s="1687"/>
      <c r="B11" s="1422"/>
      <c r="C11" s="1687"/>
      <c r="D11" s="1571"/>
      <c r="E11" s="2548" t="s">
        <v>89</v>
      </c>
      <c r="F11" s="2548" t="s">
        <v>307</v>
      </c>
      <c r="G11" s="2548" t="s">
        <v>1882</v>
      </c>
      <c r="H11" s="2548"/>
      <c r="I11" s="2548" t="s">
        <v>1883</v>
      </c>
      <c r="J11" s="2548"/>
      <c r="K11" s="2548"/>
      <c r="L11" s="2548" t="s">
        <v>1884</v>
      </c>
      <c r="M11" s="2536" t="s">
        <v>1885</v>
      </c>
      <c r="N11" s="2547"/>
      <c r="O11" s="1680"/>
      <c r="P11" s="1680"/>
      <c r="Q11" s="1665">
        <v>42</v>
      </c>
    </row>
    <row s="2865" customFormat="1" customHeight="1" ht="29.25">
      <c r="A12" s="1211"/>
      <c r="B12" s="1216"/>
      <c r="C12" s="1211"/>
      <c r="D12" s="1551"/>
      <c r="E12" s="2534"/>
      <c r="F12" s="2548"/>
      <c r="G12" s="1965" t="s">
        <v>1886</v>
      </c>
      <c r="H12" s="1965" t="s">
        <v>311</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Сахалинская область</v>
      </c>
      <c r="G13" s="2543"/>
      <c r="H13" s="2550"/>
      <c r="I13" s="530"/>
      <c r="J13" s="1961">
        <v>1</v>
      </c>
      <c r="K13" s="1974"/>
      <c r="L13" s="1975"/>
      <c r="M13" s="1975"/>
      <c r="N13" s="2544" t="s">
        <v>1887</v>
      </c>
      <c r="O13" s="1591"/>
      <c r="P13" s="567"/>
      <c r="Q13" s="479">
        <v>22</v>
      </c>
    </row>
    <row s="2910" customFormat="1" customHeight="1" ht="23.25">
      <c r="A14" s="2155"/>
      <c r="B14" s="1216"/>
      <c r="C14" s="1216"/>
      <c r="D14" s="857"/>
      <c r="E14" s="2183"/>
      <c r="F14" s="2542"/>
      <c r="G14" s="2543"/>
      <c r="H14" s="2551"/>
      <c r="I14" s="477"/>
      <c r="J14" s="1556"/>
      <c r="K14" s="1556" t="s">
        <v>1881</v>
      </c>
      <c r="L14" s="1599"/>
      <c r="M14" s="1599"/>
      <c r="N14" s="2545"/>
      <c r="O14" s="1591"/>
      <c r="P14" s="567"/>
      <c r="Q14" s="479">
        <v>22</v>
      </c>
    </row>
    <row s="2910" customFormat="1" customHeight="1" ht="23.25">
      <c r="A15" s="2155"/>
      <c r="B15" s="1216"/>
      <c r="C15" s="468"/>
      <c r="D15" s="857"/>
      <c r="E15" s="477"/>
      <c r="F15" s="1556" t="s">
        <v>1873</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83</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9CF26-D697-0892-66A3-57DDDC90D06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8" width="9.140625" hidden="1"/>
    <col min="2" max="2" style="5281" width="9.140625" hidden="1"/>
    <col min="3" max="3" style="5541" width="3.00390625" customWidth="1"/>
    <col min="4" max="4" style="5281" width="6.00390625" customWidth="1"/>
    <col min="5" max="5" style="5281" width="22.00390625" customWidth="1"/>
    <col min="6" max="6" style="5281" width="15.00390625" customWidth="1"/>
    <col min="7" max="7" style="5281" width="14.00390625" customWidth="1"/>
    <col min="8" max="8" style="5281" width="47.00390625" customWidth="1"/>
    <col min="9" max="9" style="5281" width="115.00390625" customWidth="1"/>
    <col min="10" max="10" style="5281" width="3.00390625" customWidth="1"/>
    <col min="11" max="12" style="5281" width="8.00390625" customWidth="1"/>
    <col min="13" max="13" style="5281"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1888</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89</v>
      </c>
      <c r="E9" s="2265" t="s">
        <v>1889</v>
      </c>
      <c r="F9" s="2265"/>
      <c r="G9" s="2265"/>
      <c r="H9" s="2265"/>
      <c r="I9" s="2265"/>
      <c r="M9" s="177">
        <v>28</v>
      </c>
    </row>
    <row customHeight="1" ht="24">
      <c r="D10" s="2265"/>
      <c r="E10" s="183" t="s">
        <v>1890</v>
      </c>
      <c r="F10" s="183" t="s">
        <v>1891</v>
      </c>
      <c r="G10" s="183" t="s">
        <v>1892</v>
      </c>
      <c r="H10" s="183" t="s">
        <v>393</v>
      </c>
      <c r="I10" s="2265"/>
      <c r="M10" s="177">
        <v>23</v>
      </c>
    </row>
    <row customHeight="1" ht="12" hidden="1">
      <c r="D11" s="143" t="s">
        <v>110</v>
      </c>
      <c r="E11" s="143" t="s">
        <v>92</v>
      </c>
      <c r="F11" s="143" t="s">
        <v>100</v>
      </c>
      <c r="G11" s="143" t="s">
        <v>93</v>
      </c>
      <c r="H11" s="143" t="s">
        <v>94</v>
      </c>
      <c r="I11" s="143" t="s">
        <v>112</v>
      </c>
      <c r="M11" s="177">
        <v>0</v>
      </c>
    </row>
    <row s="5281" customFormat="1" customHeight="1" ht="26.25">
      <c r="A12" s="201" t="s">
        <v>91</v>
      </c>
      <c r="B12" s="181" t="s">
        <v>28</v>
      </c>
      <c r="C12" s="182"/>
      <c r="D12" s="184" t="s">
        <v>110</v>
      </c>
      <c r="E12" s="437"/>
      <c r="F12" s="437"/>
      <c r="G12" s="1790" t="s">
        <v>28</v>
      </c>
      <c r="H12" s="438"/>
      <c r="I12" s="2225" t="s">
        <v>1893</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1894</v>
      </c>
      <c r="F15" s="2552"/>
      <c r="G15" s="2552"/>
      <c r="H15" s="2552"/>
      <c r="M15" s="177">
        <v>28</v>
      </c>
    </row>
    <row customHeight="1" ht="14.25" hidden="1">
      <c r="A16" s="174" t="s">
        <v>83</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99588-BDDE-0D56-CB3A-85567C26078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5575" width="9.140625" hidden="1"/>
    <col min="3" max="3" style="5574" width="3.00390625" customWidth="1"/>
    <col min="4" max="4" style="5575" width="6.00390625" customWidth="1"/>
    <col min="5" max="5" style="5575" width="94.00390625" customWidth="1"/>
    <col min="6" max="9" style="5575" width="8.00390625" customWidth="1"/>
    <col min="10" max="10" style="557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1895</v>
      </c>
      <c r="E7" s="2554"/>
      <c r="F7" s="323"/>
      <c r="J7" s="125">
        <v>22</v>
      </c>
    </row>
    <row customHeight="1" ht="3">
      <c r="C8" s="148"/>
      <c r="D8" s="126"/>
      <c r="E8" s="126"/>
      <c r="J8" s="125">
        <v>3</v>
      </c>
    </row>
    <row customHeight="1" ht="16.8">
      <c r="C9" s="148"/>
      <c r="D9" s="161" t="s">
        <v>89</v>
      </c>
      <c r="E9" s="316" t="s">
        <v>1896</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1897</v>
      </c>
      <c r="J13" s="125">
        <v>12</v>
      </c>
    </row>
    <row customHeight="1" ht="3">
      <c r="J14" s="125">
        <v>3</v>
      </c>
    </row>
    <row customHeight="1" ht="23.25">
      <c r="C15" s="193"/>
      <c r="D15" s="2555" t="s">
        <v>1898</v>
      </c>
      <c r="E15" s="2555"/>
      <c r="F15" s="194"/>
      <c r="G15" s="194"/>
      <c r="H15" s="194"/>
      <c r="I15" s="194"/>
      <c r="J15" s="125">
        <v>22</v>
      </c>
    </row>
    <row customHeight="1" ht="14.25" hidden="1">
      <c r="A16" s="125" t="s">
        <v>83</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8C64D-3497-8931-EEA5-2BA63201F55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5575" width="9.140625" hidden="1"/>
    <col min="3" max="3" style="5574" width="3.00390625" customWidth="1"/>
    <col min="4" max="4" style="5575" width="6.00390625" customWidth="1"/>
    <col min="5" max="5" style="5575" width="94.00390625" customWidth="1"/>
    <col min="6" max="12" style="5575" width="8.00390625" customWidth="1"/>
    <col min="13" max="13" style="557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1899</v>
      </c>
      <c r="E7" s="2156"/>
      <c r="F7" s="323"/>
      <c r="M7" s="125">
        <v>22</v>
      </c>
    </row>
    <row customHeight="1" ht="3">
      <c r="C8" s="148"/>
      <c r="D8" s="126"/>
      <c r="E8" s="126"/>
      <c r="M8" s="125">
        <v>3</v>
      </c>
    </row>
    <row customHeight="1" ht="16.8">
      <c r="C9" s="148"/>
      <c r="D9" s="161" t="s">
        <v>89</v>
      </c>
      <c r="E9" s="164" t="s">
        <v>290</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1897</v>
      </c>
      <c r="M12" s="125">
        <v>14</v>
      </c>
    </row>
    <row customHeight="1" ht="14.25" hidden="1">
      <c r="A13" s="125" t="s">
        <v>83</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1452B-CEBA-3903-111B-F07F762EC82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1900</v>
      </c>
      <c r="C2" s="2556"/>
      <c r="D2" s="2556"/>
      <c r="E2" s="324"/>
      <c r="F2" s="145">
        <v>22</v>
      </c>
    </row>
    <row customHeight="1" ht="3">
      <c r="F3" s="145">
        <v>3</v>
      </c>
    </row>
    <row customHeight="1" ht="23.25">
      <c r="B4" s="2670" t="s">
        <v>1901</v>
      </c>
      <c r="C4" s="439" t="s">
        <v>1902</v>
      </c>
      <c r="D4" s="439" t="s">
        <v>1903</v>
      </c>
      <c r="F4" s="145">
        <v>22</v>
      </c>
    </row>
    <row customHeight="1" ht="11.25" hidden="1">
      <c r="A5" s="145" t="s">
        <v>83</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B57E6-15C3-B79E-3F08-72717AD3155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5584" customFormat="1" customHeight="1" ht="17.25">
      <c r="A2" s="1871" t="s">
        <v>1904</v>
      </c>
    </row>
    <row r="4" s="5575" customFormat="1" customHeight="1" ht="15">
      <c r="C4" s="1872"/>
      <c r="D4" s="169"/>
      <c r="E4" s="433"/>
    </row>
    <row r="6" s="5584" customFormat="1" customHeight="1" ht="17.25">
      <c r="A6" s="1871" t="s">
        <v>1905</v>
      </c>
    </row>
    <row r="8" s="5575" customFormat="1" customHeight="1" ht="17.25">
      <c r="C8" s="1873"/>
      <c r="D8" s="169"/>
      <c r="E8" s="170"/>
    </row>
    <row r="11" s="5584" customFormat="1" customHeight="1" ht="17.25">
      <c r="A11" s="1871" t="s">
        <v>1906</v>
      </c>
    </row>
    <row r="13" s="2865" customFormat="1" customHeight="1" ht="15">
      <c r="A13" s="2273">
        <v>1</v>
      </c>
      <c r="B13" s="1216"/>
      <c r="C13" s="857" t="s">
        <v>518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5584" customFormat="1" customHeight="1" ht="17.25">
      <c r="A17" s="1871" t="s">
        <v>1907</v>
      </c>
    </row>
    <row r="19" s="2910" customFormat="1" customHeight="1" ht="15">
      <c r="A19" s="1938"/>
      <c r="B19" s="1422">
        <v>1</v>
      </c>
      <c r="C19" s="1422"/>
      <c r="D19" s="856" t="s">
        <v>518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1908</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518</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1909</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518</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1910</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518</v>
      </c>
      <c r="L34" s="1785" t="s">
        <v>110</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5584" customFormat="1" customHeight="1" ht="11.25">
      <c r="A37" s="1871" t="s">
        <v>1911</v>
      </c>
    </row>
    <row customHeight="1" ht="11.25"/>
    <row s="3280" customFormat="1" customHeight="1" ht="22.5">
      <c r="A39" s="1847"/>
      <c r="B39" s="513"/>
      <c r="C39" s="915"/>
      <c r="D39" s="496"/>
      <c r="E39" s="916"/>
      <c r="F39" s="1868"/>
      <c r="G39" s="1878"/>
      <c r="H39" s="531"/>
    </row>
    <row customHeight="1" ht="11.25"/>
    <row s="5584" customFormat="1" customHeight="1" ht="11.25">
      <c r="A41" s="1871" t="s">
        <v>1912</v>
      </c>
    </row>
    <row customHeight="1" ht="11.25"/>
    <row s="3280" customFormat="1" customHeight="1" ht="22.5">
      <c r="A43" s="513"/>
      <c r="B43" s="513"/>
      <c r="C43" s="513"/>
      <c r="D43" s="496"/>
      <c r="E43" s="916"/>
      <c r="F43" s="917"/>
      <c r="G43" s="1878"/>
      <c r="H43" s="531"/>
    </row>
    <row customHeight="1" ht="11.25"/>
    <row s="5584" customFormat="1" customHeight="1" ht="11.25">
      <c r="A45" s="1871" t="s">
        <v>1913</v>
      </c>
    </row>
    <row customHeight="1" ht="11.25"/>
    <row s="3280" customFormat="1" customHeight="1" ht="24">
      <c r="A47" s="2258" t="s">
        <v>316</v>
      </c>
      <c r="B47" s="558"/>
      <c r="C47" s="2269"/>
      <c r="D47" s="501" t="str">
        <f>A47</f>
        <v>5.1</v>
      </c>
      <c r="E47" s="498" t="s">
        <v>317</v>
      </c>
      <c r="F47" s="2032" t="s">
        <v>309</v>
      </c>
      <c r="G47" s="500" t="s">
        <v>318</v>
      </c>
      <c r="H47" s="531"/>
      <c r="I47" s="908"/>
    </row>
    <row s="3280" customFormat="1" customHeight="1" ht="22.5">
      <c r="A48" s="2258"/>
      <c r="B48" s="558"/>
      <c r="C48" s="2269"/>
      <c r="D48" s="496" t="str">
        <f>D47&amp;".1"</f>
        <v>5.1.1</v>
      </c>
      <c r="E48" s="495" t="s">
        <v>319</v>
      </c>
      <c r="F48" s="2033" t="s">
        <v>28</v>
      </c>
      <c r="G48" s="530"/>
      <c r="H48" s="531"/>
      <c r="I48" s="908"/>
    </row>
    <row s="3280" customFormat="1" customHeight="1" ht="22.5">
      <c r="A49" s="2258"/>
      <c r="B49" s="558"/>
      <c r="C49" s="2269"/>
      <c r="D49" s="496" t="str">
        <f>D47&amp;".2"</f>
        <v>5.1.2</v>
      </c>
      <c r="E49" s="495" t="s">
        <v>320</v>
      </c>
      <c r="F49" s="1788" t="s">
        <v>28</v>
      </c>
      <c r="G49" s="500" t="s">
        <v>321</v>
      </c>
      <c r="H49" s="531"/>
      <c r="I49" s="908"/>
    </row>
    <row s="3280" customFormat="1" customHeight="1" ht="22.5">
      <c r="A50" s="2258"/>
      <c r="B50" s="558"/>
      <c r="C50" s="2269"/>
      <c r="D50" s="496" t="str">
        <f>D47&amp;".3"</f>
        <v>5.1.3</v>
      </c>
      <c r="E50" s="495" t="s">
        <v>322</v>
      </c>
      <c r="F50" s="2033" t="s">
        <v>28</v>
      </c>
      <c r="G50" s="530"/>
      <c r="H50" s="531"/>
      <c r="I50" s="908"/>
    </row>
    <row s="3280" customFormat="1" customHeight="1" ht="22.5">
      <c r="A51" s="2258"/>
      <c r="B51" s="558"/>
      <c r="C51" s="2269"/>
      <c r="D51" s="496" t="str">
        <f>D47&amp;".4"</f>
        <v>5.1.4</v>
      </c>
      <c r="E51" s="495" t="s">
        <v>323</v>
      </c>
      <c r="F51" s="2033" t="s">
        <v>28</v>
      </c>
      <c r="G51" s="500" t="s">
        <v>324</v>
      </c>
      <c r="H51" s="531"/>
      <c r="I51" s="908"/>
    </row>
    <row r="54" s="5584" customFormat="1" customHeight="1" ht="17.25">
      <c r="A54" s="1871" t="s">
        <v>1914</v>
      </c>
    </row>
    <row r="56" s="2749" customFormat="1" customHeight="1" ht="18.75">
      <c r="A56" s="145"/>
      <c r="B56" s="1879"/>
      <c r="C56" s="1879"/>
      <c r="D56" s="1880"/>
      <c r="E56" s="1865"/>
      <c r="F56" s="924">
        <v>13</v>
      </c>
      <c r="G56" s="923"/>
      <c r="H56" s="849"/>
      <c r="I56" s="847"/>
      <c r="J56" s="576" t="s">
        <v>67</v>
      </c>
      <c r="K56" s="1881" t="s">
        <v>28</v>
      </c>
      <c r="L56" s="145"/>
      <c r="M56" s="1692"/>
      <c r="N56" s="1692"/>
      <c r="O56" s="1692"/>
      <c r="P56" s="572" t="s">
        <v>395</v>
      </c>
      <c r="Q56" s="572" t="s">
        <v>396</v>
      </c>
      <c r="R56" s="573" t="s">
        <v>397</v>
      </c>
      <c r="S56" s="1692" t="s">
        <v>398</v>
      </c>
      <c r="T56" s="1692"/>
      <c r="U56" s="1692"/>
      <c r="V56" s="1692"/>
    </row>
    <row r="58" s="5584" customFormat="1" customHeight="1" ht="11.25">
      <c r="A58" s="1871" t="s">
        <v>1915</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5584" customFormat="1" customHeight="1" ht="11.25">
      <c r="A62" s="1871" t="s">
        <v>1916</v>
      </c>
    </row>
    <row r="64" s="5281" customFormat="1" customHeight="1" ht="15">
      <c r="A64" s="201" t="s">
        <v>91</v>
      </c>
      <c r="B64" s="181" t="s">
        <v>28</v>
      </c>
      <c r="C64" s="1882"/>
      <c r="D64" s="184"/>
      <c r="E64" s="437"/>
      <c r="F64" s="437"/>
      <c r="G64" s="1859"/>
      <c r="H64" s="1881"/>
      <c r="I64" s="1860"/>
      <c r="K64" s="328"/>
      <c r="L64" s="329"/>
    </row>
    <row r="66" s="5584" customFormat="1" customHeight="1" ht="11.25">
      <c r="A66" s="1871" t="s">
        <v>1917</v>
      </c>
    </row>
    <row r="68" s="2774" customFormat="1" customHeight="1" ht="14.25">
      <c r="A68" s="399"/>
      <c r="B68" s="1216"/>
      <c r="C68" s="432"/>
      <c r="D68" s="1866"/>
      <c r="E68" s="942"/>
      <c r="F68" s="1881"/>
      <c r="G68" s="145"/>
      <c r="I68" s="1680"/>
      <c r="J68" s="1680"/>
    </row>
    <row r="70" s="5584" customFormat="1" customHeight="1" ht="11.25">
      <c r="A70" s="1871" t="s">
        <v>1918</v>
      </c>
    </row>
    <row r="72" s="2774" customFormat="1" customHeight="1" ht="27">
      <c r="A72" s="1222"/>
      <c r="B72" s="1222"/>
      <c r="C72" s="1222"/>
      <c r="D72" s="1216"/>
      <c r="E72" s="1883"/>
      <c r="F72" s="2637"/>
      <c r="G72" s="2638"/>
      <c r="H72" s="2639" t="s">
        <v>67</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67</v>
      </c>
      <c r="Z72" s="1864"/>
      <c r="AA72" s="1848">
        <v>1</v>
      </c>
      <c r="AB72" s="1298"/>
      <c r="AD72" s="1692" t="s">
        <v>1919</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1920</v>
      </c>
    </row>
    <row r="75" s="5584" customFormat="1" customHeight="1" ht="11.25">
      <c r="A75" s="1871" t="s">
        <v>1921</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1919</v>
      </c>
    </row>
    <row r="79" s="5584" customFormat="1" customHeight="1" ht="11.25">
      <c r="A79" s="1871" t="s">
        <v>1922</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1923</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5584" customFormat="1" customHeight="1" ht="11.25">
      <c r="A89" s="1871" t="s">
        <v>1924</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1925</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5584" customFormat="1" customHeight="1" ht="11.25">
      <c r="A95" s="1871" t="s">
        <v>1926</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5584" customFormat="1" customHeight="1" ht="11.25">
      <c r="A99" s="1871" t="s">
        <v>1927</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1925</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1928</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5584" customFormat="1" customHeight="1" ht="11.25">
      <c r="A107" s="1871" t="s">
        <v>1929</v>
      </c>
    </row>
    <row customHeight="1" ht="17.25"/>
    <row s="5136"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5136"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5136" customFormat="1" customHeight="1" ht="12">
      <c r="A111" s="980"/>
      <c r="B111" s="979"/>
      <c r="C111" s="980"/>
      <c r="D111" s="980"/>
      <c r="E111" s="980"/>
      <c r="F111" s="1269"/>
      <c r="G111" s="1856" t="s">
        <v>1930</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5584" customFormat="1" customHeight="1" ht="11.25">
      <c r="A113" s="1871" t="s">
        <v>1931</v>
      </c>
    </row>
    <row r="115" s="2910"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615</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570</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571</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616</v>
      </c>
      <c r="F118" s="2432"/>
      <c r="G118" s="2432"/>
      <c r="H118" s="2432"/>
      <c r="I118" s="2432"/>
      <c r="J118" s="2432"/>
      <c r="K118" s="2432"/>
      <c r="L118" s="2432"/>
      <c r="M118" s="2432"/>
      <c r="N118" s="2432"/>
      <c r="O118" s="2432"/>
      <c r="P118" s="2432"/>
      <c r="Q118" s="614">
        <f>SUMIF(T119:T120,"i",Q119:Q120)</f>
        <v>0</v>
      </c>
      <c r="R118" s="1073"/>
      <c r="S118" s="1854" t="s">
        <v>617</v>
      </c>
      <c r="T118" s="773" t="s">
        <v>618</v>
      </c>
      <c r="U118" s="2430">
        <v>1</v>
      </c>
      <c r="V118" s="2430" t="s">
        <v>581</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1932</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619</v>
      </c>
      <c r="F121" s="2432"/>
      <c r="G121" s="2432"/>
      <c r="H121" s="2432"/>
      <c r="I121" s="2432"/>
      <c r="J121" s="2432"/>
      <c r="K121" s="2432"/>
      <c r="L121" s="2432"/>
      <c r="M121" s="2432"/>
      <c r="N121" s="2432"/>
      <c r="O121" s="2432"/>
      <c r="P121" s="2432"/>
      <c r="Q121" s="614">
        <f>SUMIF(T122:T123,"i",Q122:Q123)</f>
        <v>0</v>
      </c>
      <c r="R121" s="1073"/>
      <c r="S121" s="1854" t="s">
        <v>620</v>
      </c>
      <c r="T121" s="773" t="s">
        <v>618</v>
      </c>
      <c r="U121" s="2430">
        <v>1</v>
      </c>
      <c r="V121" s="2430" t="s">
        <v>581</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1932</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5584" customFormat="1" customHeight="1" ht="11.25">
      <c r="A125" s="1871" t="s">
        <v>1933</v>
      </c>
    </row>
    <row r="127" s="2910"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615</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570</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571</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616</v>
      </c>
      <c r="F130" s="2432"/>
      <c r="G130" s="2432"/>
      <c r="H130" s="2432"/>
      <c r="I130" s="2432"/>
      <c r="J130" s="2432"/>
      <c r="K130" s="2432"/>
      <c r="L130" s="2432"/>
      <c r="M130" s="2432"/>
      <c r="N130" s="2432"/>
      <c r="O130" s="2432"/>
      <c r="P130" s="2432"/>
      <c r="Q130" s="614">
        <f>SUMIF(T131:T132,"i",Q131:Q132)</f>
        <v>0</v>
      </c>
      <c r="R130" s="1073"/>
      <c r="S130" s="1854" t="s">
        <v>617</v>
      </c>
      <c r="T130" s="773" t="s">
        <v>618</v>
      </c>
      <c r="U130" s="2430">
        <v>1</v>
      </c>
      <c r="V130" s="2430" t="s">
        <v>581</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1932</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618</v>
      </c>
      <c r="U133" s="2430">
        <v>1</v>
      </c>
      <c r="V133" s="2430" t="s">
        <v>581</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5584" customFormat="1" customHeight="1" ht="11.25">
      <c r="A137" s="1871" t="s">
        <v>1934</v>
      </c>
    </row>
    <row r="139" s="2910" customFormat="1" customHeight="1" ht="45">
      <c r="A139" s="1862"/>
      <c r="B139" s="1216"/>
      <c r="C139" s="468"/>
      <c r="D139" s="145"/>
      <c r="E139" s="2628"/>
      <c r="F139" s="2164" t="s">
        <v>110</v>
      </c>
      <c r="G139" s="2631" t="s">
        <v>28</v>
      </c>
      <c r="H139" s="345"/>
      <c r="I139" s="693" t="s">
        <v>110</v>
      </c>
      <c r="J139" s="1863" t="s">
        <v>1935</v>
      </c>
      <c r="K139" s="694" t="s">
        <v>552</v>
      </c>
      <c r="L139" s="2280" t="s">
        <v>552</v>
      </c>
      <c r="M139" s="2633"/>
      <c r="N139" s="694" t="s">
        <v>552</v>
      </c>
      <c r="O139" s="694" t="s">
        <v>552</v>
      </c>
      <c r="P139" s="694" t="s">
        <v>552</v>
      </c>
      <c r="Q139" s="695">
        <f>SUM(Q140:Q142)</f>
        <v>0</v>
      </c>
      <c r="R139" s="695">
        <f>IF(R136=0,0,(Q136/R136)*100)</f>
        <v>0</v>
      </c>
      <c r="S139" s="2235"/>
      <c r="T139" s="773" t="s">
        <v>618</v>
      </c>
      <c r="U139" s="145"/>
      <c r="V139" s="145"/>
      <c r="AC139" s="145"/>
    </row>
    <row s="2910" customFormat="1" customHeight="1" ht="11.25">
      <c r="A140" s="1862"/>
      <c r="B140" s="1216"/>
      <c r="C140" s="468"/>
      <c r="D140" s="145"/>
      <c r="E140" s="2629"/>
      <c r="F140" s="2164"/>
      <c r="G140" s="2631"/>
      <c r="H140" s="2183"/>
      <c r="I140" s="2571" t="s">
        <v>1027</v>
      </c>
      <c r="J140" s="2625"/>
      <c r="K140" s="2626"/>
      <c r="L140" s="696"/>
      <c r="M140" s="697" t="s">
        <v>110</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1936</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1937</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1027</v>
      </c>
      <c r="J147" s="2625"/>
      <c r="K147" s="2626"/>
      <c r="L147" s="696"/>
      <c r="M147" s="697" t="s">
        <v>110</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1936</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5584" customFormat="1" customHeight="1" ht="17.25">
      <c r="A152" s="1871" t="s">
        <v>1938</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67</v>
      </c>
      <c r="L154" s="2164"/>
      <c r="M154" s="2164" t="s">
        <v>110</v>
      </c>
      <c r="N154" s="2560" t="str">
        <f>IF(Z154="","",INDEX(TERRITORY_MR_LIST,MATCH(Z154,TERRITORY_LIST_ID,0)))</f>
        <v/>
      </c>
      <c r="O154" s="2241" t="s">
        <v>67</v>
      </c>
      <c r="P154" s="2164"/>
      <c r="Q154" s="2164" t="s">
        <v>110</v>
      </c>
      <c r="R154" s="2558" t="s">
        <v>28</v>
      </c>
      <c r="S154" s="2163" t="s">
        <v>67</v>
      </c>
      <c r="T154" s="1867"/>
      <c r="U154" s="1867" t="s">
        <v>110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417</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269</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270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271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67</v>
      </c>
      <c r="L160" s="2164"/>
      <c r="M160" s="2164" t="s">
        <v>110</v>
      </c>
      <c r="N160" s="2560" t="str">
        <f>IF(Z160="","",INDEX(TERRITORY_MR_LIST,MATCH(Z160,TERRITORY_LIST_ID,0)))</f>
        <v/>
      </c>
      <c r="O160" s="2241" t="s">
        <v>67</v>
      </c>
      <c r="P160" s="2164"/>
      <c r="Q160" s="2164" t="s">
        <v>110</v>
      </c>
      <c r="R160" s="2558" t="s">
        <v>28</v>
      </c>
      <c r="S160" s="2163" t="s">
        <v>67</v>
      </c>
      <c r="T160" s="1867"/>
      <c r="U160" s="1867" t="s">
        <v>110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417</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269</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270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67</v>
      </c>
      <c r="P165" s="2164"/>
      <c r="Q165" s="2164" t="s">
        <v>110</v>
      </c>
      <c r="R165" s="2558" t="s">
        <v>28</v>
      </c>
      <c r="S165" s="2163" t="s">
        <v>67</v>
      </c>
      <c r="T165" s="1867"/>
      <c r="U165" s="1867" t="s">
        <v>110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417</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269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28</v>
      </c>
      <c r="S169" s="2163" t="s">
        <v>67</v>
      </c>
      <c r="T169" s="1867"/>
      <c r="U169" s="1867" t="s">
        <v>110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5584" customFormat="1" customHeight="1" ht="17.25">
      <c r="A174" s="1871" t="s">
        <v>1939</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67</v>
      </c>
      <c r="L176" s="2164"/>
      <c r="M176" s="2164" t="s">
        <v>110</v>
      </c>
      <c r="N176" s="2560" t="str">
        <f>IF(Z176="","",INDEX(TERRITORY_MR_LIST,MATCH(Z176,TERRITORY_LIST_ID,0)))</f>
        <v/>
      </c>
      <c r="O176" s="2241" t="s">
        <v>67</v>
      </c>
      <c r="P176" s="2164"/>
      <c r="Q176" s="2164" t="s">
        <v>110</v>
      </c>
      <c r="R176" s="2558" t="s">
        <v>28</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269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270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271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67</v>
      </c>
      <c r="L182" s="2164"/>
      <c r="M182" s="2164" t="s">
        <v>110</v>
      </c>
      <c r="N182" s="2560" t="str">
        <f>IF(Z182="","",INDEX(TERRITORY_MR_LIST,MATCH(Z182,TERRITORY_LIST_ID,0)))</f>
        <v/>
      </c>
      <c r="O182" s="2241" t="s">
        <v>67</v>
      </c>
      <c r="P182" s="2164"/>
      <c r="Q182" s="2164" t="s">
        <v>110</v>
      </c>
      <c r="R182" s="2558" t="s">
        <v>28</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269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270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67</v>
      </c>
      <c r="P187" s="2164"/>
      <c r="Q187" s="2164" t="s">
        <v>110</v>
      </c>
      <c r="R187" s="2558" t="s">
        <v>28</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269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28</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5584" customFormat="1" customHeight="1" ht="17.25">
      <c r="A200" s="1871" t="s">
        <v>1940</v>
      </c>
    </row>
    <row customHeight="1" ht="17.25">
      <c r="G201" s="1895"/>
      <c r="H201" s="1895"/>
      <c r="I201" s="1895"/>
      <c r="M201" s="1891"/>
    </row>
    <row s="2910" customFormat="1" customHeight="1" ht="15">
      <c r="D202" s="2579"/>
      <c r="E202" s="2255"/>
      <c r="F202" s="2255"/>
      <c r="G202" s="2241"/>
      <c r="H202" s="1620"/>
      <c r="I202" s="2583">
        <v>1</v>
      </c>
      <c r="J202" s="2557"/>
      <c r="K202" s="1635"/>
      <c r="L202" s="2241" t="s">
        <v>67</v>
      </c>
      <c r="M202" s="2241" t="s">
        <v>67</v>
      </c>
      <c r="N202" s="1620"/>
      <c r="O202" s="2164" t="s">
        <v>110</v>
      </c>
      <c r="P202" s="2573"/>
      <c r="Q202" s="1636"/>
      <c r="R202" s="2241" t="s">
        <v>67</v>
      </c>
      <c r="S202" s="2241" t="s">
        <v>67</v>
      </c>
      <c r="T202" s="1911"/>
      <c r="U202" s="2164" t="s">
        <v>110</v>
      </c>
      <c r="V202" s="2580" t="str">
        <f>IF(AK202="","",INDEX(TERRITORY_MR_LIST,MATCH(AK202,TERRITORY_LIST_ID,0)))</f>
        <v/>
      </c>
      <c r="W202" s="1637"/>
      <c r="X202" s="2241" t="s">
        <v>67</v>
      </c>
      <c r="Y202" s="2241" t="s">
        <v>19</v>
      </c>
      <c r="Z202" s="1620"/>
      <c r="AA202" s="2164" t="s">
        <v>110</v>
      </c>
      <c r="AB202" s="2582"/>
      <c r="AC202" s="1638"/>
      <c r="AD202" s="2241" t="s">
        <v>67</v>
      </c>
      <c r="AE202" s="2241" t="s">
        <v>19</v>
      </c>
      <c r="AF202" s="1618"/>
      <c r="AG202" s="1867" t="s">
        <v>110</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1941</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1942</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1943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271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7A5DF-AE4E-3738-0555-69F5CCE2844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898" width="43.140625"/>
    <col min="2" max="2" style="5898" width="43.140625" hidden="1"/>
    <col min="3" max="3" style="5898" width="43.140625"/>
    <col min="4" max="5" style="5898" width="36.421875" customWidth="1"/>
    <col min="6" max="8" style="5899" width="36.421875" customWidth="1"/>
  </cols>
  <sheetData>
    <row customHeight="1" ht="9">
      <c r="A1" s="902" t="s">
        <v>1944</v>
      </c>
      <c r="B1" s="902"/>
      <c r="C1" s="1038" t="s">
        <v>1945</v>
      </c>
      <c r="D1" s="1036" t="s">
        <v>813</v>
      </c>
      <c r="E1" s="1036" t="s">
        <v>859</v>
      </c>
      <c r="F1" s="1036" t="s">
        <v>912</v>
      </c>
      <c r="G1" s="1036" t="s">
        <v>899</v>
      </c>
      <c r="H1" s="1036" t="s">
        <v>1620</v>
      </c>
    </row>
    <row customHeight="1" ht="9">
      <c r="A2" s="1039" t="s">
        <v>1946</v>
      </c>
      <c r="B2" s="1039"/>
      <c r="C2" s="1040" t="str">
        <f>INDEX(TEMPLATE_NUMBER_FORM_LIST,MATCH(TEMPLATE_SPHERE,TEMPLATE_SPHERE_LIST,0))</f>
        <v>10</v>
      </c>
      <c r="D2" s="1039" t="s">
        <v>1471</v>
      </c>
      <c r="E2" s="1039" t="s">
        <v>149</v>
      </c>
      <c r="F2" s="1041" t="s">
        <v>149</v>
      </c>
      <c r="G2" s="1039" t="s">
        <v>149</v>
      </c>
      <c r="H2" s="1042"/>
    </row>
    <row customHeight="1" ht="63">
      <c r="A3" s="902"/>
      <c r="B3" s="902" t="s">
        <v>110</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1948</v>
      </c>
      <c r="B4" s="902" t="s">
        <v>111</v>
      </c>
      <c r="C4" s="1040" t="str">
        <f>IF(TEMPLATE_SPHERE="HEAT",D4,IF(TEMPLATE_SPHERE="TKO",H4,E4))</f>
        <v>Форма 1. Информация об организации, осуществляющей водоотведение (общая информация)</v>
      </c>
      <c r="D4" s="1039" t="s">
        <v>1949</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1950</v>
      </c>
    </row>
    <row customHeight="1" ht="117">
      <c r="A5" s="902" t="s">
        <v>1951</v>
      </c>
      <c r="B5" s="902" t="s">
        <v>91</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1953</v>
      </c>
    </row>
    <row customHeight="1" ht="90">
      <c r="A6" s="902" t="s">
        <v>1954</v>
      </c>
      <c r="B6" s="902" t="s">
        <v>92</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1955</v>
      </c>
      <c r="B7" s="902" t="s">
        <v>100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1956</v>
      </c>
      <c r="E7" s="902" t="s">
        <v>1957</v>
      </c>
      <c r="F7" s="1042"/>
      <c r="G7" s="1042"/>
      <c r="H7" s="1042"/>
    </row>
    <row customHeight="1" ht="108">
      <c r="A8" s="902" t="s">
        <v>1958</v>
      </c>
      <c r="B8" s="902" t="s">
        <v>93</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1160</v>
      </c>
      <c r="E8" s="902" t="s">
        <v>1959</v>
      </c>
      <c r="F8" s="1042"/>
      <c r="G8" s="1042"/>
      <c r="H8" s="1042"/>
    </row>
    <row customHeight="1" ht="99">
      <c r="A9" s="902" t="s">
        <v>1960</v>
      </c>
      <c r="B9" s="902"/>
      <c r="C9" s="902" t="s">
        <v>1961</v>
      </c>
      <c r="D9" s="902"/>
      <c r="E9" s="902"/>
      <c r="F9" s="1042"/>
      <c r="G9" s="1042"/>
      <c r="H9" s="1042"/>
    </row>
    <row customHeight="1" ht="126">
      <c r="A10" s="902" t="s">
        <v>1962</v>
      </c>
      <c r="B10" s="902"/>
      <c r="C10" s="902" t="s">
        <v>1963</v>
      </c>
      <c r="D10" s="902"/>
      <c r="E10" s="902"/>
      <c r="F10" s="1042"/>
      <c r="G10" s="1042"/>
      <c r="H10" s="1042"/>
    </row>
    <row customHeight="1" ht="108">
      <c r="A11" s="902" t="s">
        <v>1964</v>
      </c>
      <c r="B11" s="902"/>
      <c r="C11" s="902" t="s">
        <v>1965</v>
      </c>
      <c r="D11" s="902"/>
      <c r="E11" s="902"/>
      <c r="F11" s="1042"/>
      <c r="G11" s="1042"/>
      <c r="H11" s="1042"/>
    </row>
    <row customHeight="1" ht="54">
      <c r="A12" s="902" t="s">
        <v>1966</v>
      </c>
      <c r="B12" s="902"/>
      <c r="C12" s="902" t="s">
        <v>1967</v>
      </c>
      <c r="D12" s="902"/>
      <c r="E12" s="902"/>
      <c r="F12" s="1042"/>
      <c r="G12" s="1042"/>
      <c r="H12" s="1042"/>
    </row>
    <row customHeight="1" ht="45">
      <c r="A13" s="902" t="s">
        <v>1968</v>
      </c>
      <c r="B13" s="902"/>
      <c r="C13" s="902" t="s">
        <v>1969</v>
      </c>
      <c r="D13" s="902"/>
      <c r="E13" s="902"/>
      <c r="F13" s="1042"/>
      <c r="G13" s="1042"/>
      <c r="H13" s="1042"/>
    </row>
    <row customHeight="1" ht="117">
      <c r="A14" s="902" t="s">
        <v>1970</v>
      </c>
      <c r="B14" s="902"/>
      <c r="C14" s="902" t="s">
        <v>1971</v>
      </c>
      <c r="D14" s="902"/>
      <c r="E14" s="902"/>
      <c r="F14" s="1042"/>
      <c r="G14" s="1042"/>
      <c r="H14" s="1042"/>
    </row>
    <row customHeight="1" ht="117">
      <c r="A15" s="902" t="s">
        <v>1972</v>
      </c>
      <c r="B15" s="902"/>
      <c r="C15" s="902" t="s">
        <v>1973</v>
      </c>
      <c r="D15" s="902"/>
      <c r="E15" s="902"/>
      <c r="F15" s="1042"/>
      <c r="G15" s="1042"/>
      <c r="H15" s="1042"/>
    </row>
    <row customHeight="1" ht="63">
      <c r="A16" s="902" t="s">
        <v>1974</v>
      </c>
      <c r="B16" s="902"/>
      <c r="C16" s="902" t="s">
        <v>1975</v>
      </c>
      <c r="D16" s="902"/>
      <c r="E16" s="902"/>
      <c r="F16" s="1042"/>
      <c r="G16" s="1042"/>
      <c r="H16" s="1042"/>
    </row>
    <row customHeight="1" ht="54">
      <c r="A17" s="902" t="s">
        <v>1976</v>
      </c>
      <c r="B17" s="902"/>
      <c r="C17" s="1040" t="s">
        <v>1977</v>
      </c>
      <c r="D17" s="902"/>
      <c r="E17" s="902"/>
      <c r="F17" s="1042"/>
      <c r="G17" s="1042"/>
      <c r="H17" s="1042"/>
    </row>
    <row customHeight="1" ht="27">
      <c r="A18" s="902" t="s">
        <v>1978</v>
      </c>
      <c r="B18" s="902"/>
      <c r="C18" s="1040" t="s">
        <v>1979</v>
      </c>
      <c r="D18" s="902"/>
      <c r="E18" s="902"/>
      <c r="F18" s="1042"/>
      <c r="G18" s="1042"/>
      <c r="H18" s="1042"/>
    </row>
    <row customHeight="1" ht="54">
      <c r="A19" s="902" t="s">
        <v>1980</v>
      </c>
      <c r="B19" s="902"/>
      <c r="C19" s="1040" t="s">
        <v>1981</v>
      </c>
      <c r="D19" s="902"/>
      <c r="E19" s="902"/>
      <c r="F19" s="1042"/>
      <c r="G19" s="1042"/>
      <c r="H19" s="1042"/>
    </row>
    <row customHeight="1" ht="36">
      <c r="A20" s="902" t="s">
        <v>1982</v>
      </c>
      <c r="B20" s="902"/>
      <c r="C20" s="1040" t="s">
        <v>1983</v>
      </c>
      <c r="D20" s="902"/>
      <c r="E20" s="902"/>
      <c r="F20" s="1042"/>
      <c r="G20" s="1042"/>
      <c r="H20" s="1042"/>
    </row>
    <row customHeight="1" ht="36">
      <c r="A21" s="902" t="s">
        <v>1984</v>
      </c>
      <c r="B21" s="902"/>
      <c r="C21" s="1040" t="s">
        <v>1985</v>
      </c>
      <c r="D21" s="902"/>
      <c r="E21" s="902"/>
      <c r="F21" s="1042"/>
      <c r="G21" s="1042"/>
      <c r="H21" s="1042"/>
    </row>
    <row customHeight="1" ht="27">
      <c r="A22" s="902" t="s">
        <v>1986</v>
      </c>
      <c r="B22" s="902"/>
      <c r="C22" s="1040" t="s">
        <v>1987</v>
      </c>
      <c r="D22" s="902"/>
      <c r="E22" s="902"/>
      <c r="F22" s="1042"/>
      <c r="G22" s="1042"/>
      <c r="H22" s="1042"/>
    </row>
    <row customHeight="1" ht="36">
      <c r="A23" s="902" t="s">
        <v>1988</v>
      </c>
      <c r="B23" s="902"/>
      <c r="C23" s="1040" t="s">
        <v>1989</v>
      </c>
      <c r="D23" s="902"/>
      <c r="E23" s="902"/>
      <c r="F23" s="1042"/>
      <c r="G23" s="1042"/>
      <c r="H23" s="1042"/>
    </row>
    <row customHeight="1" ht="28.5">
      <c r="A24" s="902" t="s">
        <v>1990</v>
      </c>
      <c r="B24" s="902"/>
      <c r="C24" s="1040" t="s">
        <v>1991</v>
      </c>
      <c r="D24" s="902"/>
      <c r="E24" s="902"/>
      <c r="F24" s="1042"/>
      <c r="G24" s="1042"/>
      <c r="H24" s="1042"/>
    </row>
    <row customHeight="1" ht="36">
      <c r="A25" s="902" t="s">
        <v>1992</v>
      </c>
      <c r="B25" s="902"/>
      <c r="C25" s="1040" t="s">
        <v>1993</v>
      </c>
      <c r="D25" s="902"/>
      <c r="E25" s="902"/>
      <c r="F25" s="1042"/>
      <c r="G25" s="1042"/>
      <c r="H25" s="1042"/>
    </row>
    <row customHeight="1" ht="27">
      <c r="A26" s="902" t="s">
        <v>1994</v>
      </c>
      <c r="B26" s="902"/>
      <c r="C26" s="1040" t="s">
        <v>1995</v>
      </c>
      <c r="D26" s="902"/>
      <c r="E26" s="902"/>
      <c r="F26" s="1042"/>
      <c r="G26" s="1042"/>
      <c r="H26" s="1042"/>
    </row>
    <row customHeight="1" ht="36">
      <c r="A27" s="902" t="s">
        <v>1996</v>
      </c>
      <c r="B27" s="902"/>
      <c r="C27" s="1040" t="s">
        <v>1997</v>
      </c>
      <c r="D27" s="902"/>
      <c r="E27" s="902"/>
      <c r="F27" s="1042"/>
      <c r="G27" s="1042"/>
      <c r="H27" s="1042"/>
    </row>
    <row customHeight="1" ht="28.5">
      <c r="A28" s="902" t="s">
        <v>1998</v>
      </c>
      <c r="B28" s="902"/>
      <c r="C28" s="1040" t="s">
        <v>1999</v>
      </c>
      <c r="D28" s="902"/>
      <c r="E28" s="902"/>
      <c r="F28" s="1042"/>
      <c r="G28" s="1042"/>
      <c r="H28" s="1042"/>
    </row>
    <row customHeight="1" ht="126">
      <c r="A29" s="902" t="s">
        <v>2000</v>
      </c>
      <c r="B29" s="902" t="s">
        <v>1572</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2001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2002</v>
      </c>
    </row>
    <row customHeight="1" ht="36">
      <c r="A30" s="902" t="s">
        <v>2003</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2005</v>
      </c>
      <c r="B31" s="902"/>
      <c r="C31" s="1040" t="str">
        <f>IF(TEMPLATE_SPHERE="HEAT",D31,IF(TEMPLATE_SPHERE="TKO",H31,E31))</f>
        <v>Форма 1. Информация об организации, осуществляющей водоотведение (общая информация)</v>
      </c>
      <c r="D31" s="902" t="s">
        <v>2006</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2007</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2008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2009</v>
      </c>
    </row>
    <row customHeight="1" ht="9">
      <c r="A33" s="902"/>
      <c r="B33" s="902"/>
      <c r="C33" s="1040"/>
      <c r="D33" s="902"/>
      <c r="E33" s="902"/>
      <c r="F33" s="1042"/>
      <c r="G33" s="1042"/>
      <c r="H33" s="1042"/>
    </row>
    <row customHeight="1" ht="9">
      <c r="A34" s="902"/>
      <c r="B34" s="902" t="s">
        <v>1508</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E960D1-2AFA-2331-A68C-0EDE2C98D0A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898" width="9.140625"/>
    <col min="3" max="7" style="5942" width="8.00390625" customWidth="1"/>
    <col min="8" max="12" style="5942" width="8.57421875" customWidth="1"/>
    <col min="13" max="14" style="5942" width="27.7109375" customWidth="1"/>
    <col min="15" max="19" style="5942" width="5.140625" customWidth="1"/>
    <col min="20" max="24" style="5942" width="27.7109375" customWidth="1"/>
    <col min="25" max="25" style="5943" width="1.8515625" customWidth="1"/>
    <col min="26" max="26" style="5898" width="27.7109375" customWidth="1"/>
    <col min="27" max="27" style="5944" width="27.7109375" customWidth="1"/>
    <col min="28" max="29" style="5898" width="27.7109375" customWidth="1"/>
    <col min="30" max="30" style="5898" width="3.8515625" customWidth="1"/>
    <col min="31" max="34" style="5898" width="9.140625"/>
  </cols>
  <sheetData>
    <row s="5900" customFormat="1" customHeight="1" ht="18">
      <c r="A1" s="954"/>
      <c r="B1" s="954"/>
      <c r="C1" s="954" t="s">
        <v>2010</v>
      </c>
      <c r="D1" s="954"/>
      <c r="E1" s="954"/>
      <c r="F1" s="954"/>
      <c r="G1" s="954"/>
      <c r="H1" s="954" t="s">
        <v>2011</v>
      </c>
      <c r="I1" s="954"/>
      <c r="J1" s="954"/>
      <c r="K1" s="954"/>
      <c r="L1" s="954"/>
      <c r="M1" s="954" t="s">
        <v>2012</v>
      </c>
      <c r="N1" s="954" t="s">
        <v>2013</v>
      </c>
      <c r="O1" s="2648" t="s">
        <v>2014</v>
      </c>
      <c r="P1" s="2648"/>
      <c r="Q1" s="2648"/>
      <c r="R1" s="2648"/>
      <c r="S1" s="2648"/>
      <c r="T1" s="2648" t="s">
        <v>2012</v>
      </c>
      <c r="U1" s="2648"/>
      <c r="V1" s="2648"/>
      <c r="W1" s="2648"/>
      <c r="X1" s="2648"/>
      <c r="Y1" s="1055"/>
      <c r="Z1" s="2648" t="s">
        <v>2015</v>
      </c>
      <c r="AA1" s="2648"/>
      <c r="AB1" s="2648"/>
      <c r="AC1" s="2648"/>
      <c r="AD1" s="2648"/>
    </row>
    <row customHeight="1" ht="18">
      <c r="A2" s="902"/>
      <c r="B2" s="902"/>
      <c r="C2" s="897" t="s">
        <v>813</v>
      </c>
      <c r="D2" s="897" t="s">
        <v>859</v>
      </c>
      <c r="E2" s="897" t="s">
        <v>912</v>
      </c>
      <c r="F2" s="897" t="s">
        <v>899</v>
      </c>
      <c r="G2" s="897" t="s">
        <v>1620</v>
      </c>
      <c r="H2" s="899"/>
      <c r="I2" s="899"/>
      <c r="J2" s="899"/>
      <c r="K2" s="899"/>
      <c r="L2" s="899"/>
      <c r="M2" s="899"/>
      <c r="N2" s="899"/>
      <c r="O2" s="897" t="s">
        <v>813</v>
      </c>
      <c r="P2" s="897" t="s">
        <v>859</v>
      </c>
      <c r="Q2" s="897" t="s">
        <v>899</v>
      </c>
      <c r="R2" s="897" t="s">
        <v>912</v>
      </c>
      <c r="S2" s="897" t="s">
        <v>1620</v>
      </c>
      <c r="T2" s="897" t="s">
        <v>813</v>
      </c>
      <c r="U2" s="897" t="s">
        <v>859</v>
      </c>
      <c r="V2" s="897" t="s">
        <v>899</v>
      </c>
      <c r="W2" s="897" t="s">
        <v>912</v>
      </c>
      <c r="X2" s="897" t="s">
        <v>1620</v>
      </c>
      <c r="Y2" s="897"/>
      <c r="Z2" s="897" t="s">
        <v>813</v>
      </c>
      <c r="AA2" s="906" t="s">
        <v>859</v>
      </c>
      <c r="AB2" s="897" t="s">
        <v>899</v>
      </c>
      <c r="AC2" s="897" t="s">
        <v>912</v>
      </c>
      <c r="AD2" s="897" t="s">
        <v>1620</v>
      </c>
    </row>
    <row customHeight="1" ht="162">
      <c r="A3" s="901" t="s">
        <v>26</v>
      </c>
      <c r="B3" s="901"/>
      <c r="C3" s="2652" t="s">
        <v>2016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2017</v>
      </c>
      <c r="AA3" s="899" t="s">
        <v>2018</v>
      </c>
      <c r="AB3" s="902" t="s">
        <v>2019</v>
      </c>
      <c r="AC3" s="902" t="s">
        <v>2020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1559</v>
      </c>
      <c r="D11" s="2655" t="s">
        <v>1555</v>
      </c>
      <c r="E11" s="2655" t="s">
        <v>1653</v>
      </c>
      <c r="F11" s="2655" t="s">
        <v>2021</v>
      </c>
      <c r="G11" s="2655"/>
      <c r="H11" s="954" t="s">
        <v>2022</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2023</v>
      </c>
      <c r="U11" s="899" t="s">
        <v>2024</v>
      </c>
      <c r="V11" s="899"/>
      <c r="W11" s="899"/>
      <c r="X11" s="899"/>
      <c r="Y11" s="1056"/>
      <c r="Z11" s="902" t="s">
        <v>2025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2026</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2027</v>
      </c>
      <c r="U12" s="899" t="s">
        <v>2028</v>
      </c>
      <c r="V12" s="899"/>
      <c r="W12" s="899"/>
      <c r="X12" s="899"/>
      <c r="Y12" s="1056"/>
      <c r="Z12" s="902" t="s">
        <v>2029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2030</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2031</v>
      </c>
      <c r="U13" s="900" t="s">
        <v>2032</v>
      </c>
      <c r="V13" s="900"/>
      <c r="W13" s="900"/>
      <c r="X13" s="899"/>
      <c r="Y13" s="1056"/>
      <c r="Z13" s="902" t="s">
        <v>2033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2035</v>
      </c>
      <c r="AA14" s="905" t="s">
        <v>2035</v>
      </c>
      <c r="AB14" s="902"/>
      <c r="AC14" s="902"/>
      <c r="AD14" s="902"/>
    </row>
    <row customHeight="1" ht="108">
      <c r="A15" s="2649"/>
      <c r="B15" s="955">
        <v>5</v>
      </c>
      <c r="C15" s="2656"/>
      <c r="D15" s="2656"/>
      <c r="E15" s="2656"/>
      <c r="F15" s="2656"/>
      <c r="G15" s="2656"/>
      <c r="H15" s="2650" t="s">
        <v>2036</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2038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2038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1656</v>
      </c>
      <c r="B18" s="955">
        <v>1</v>
      </c>
      <c r="C18" s="899" t="s">
        <v>2022</v>
      </c>
      <c r="D18" s="1023" t="s">
        <v>2022</v>
      </c>
      <c r="E18" s="899" t="s">
        <v>2022</v>
      </c>
      <c r="F18" s="899" t="s">
        <v>2022</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2039</v>
      </c>
      <c r="U18" s="902" t="s">
        <v>2040</v>
      </c>
      <c r="V18" s="902" t="s">
        <v>2041</v>
      </c>
      <c r="W18" s="902" t="s">
        <v>2042</v>
      </c>
      <c r="X18" s="899"/>
      <c r="Y18" s="1056"/>
      <c r="Z18" s="902" t="s">
        <v>2043</v>
      </c>
      <c r="AA18" s="905" t="s">
        <v>2044</v>
      </c>
      <c r="AB18" s="905" t="s">
        <v>2044</v>
      </c>
      <c r="AC18" s="905" t="s">
        <v>2044</v>
      </c>
      <c r="AD18" s="902"/>
    </row>
    <row customHeight="1" ht="36">
      <c r="A19" s="901"/>
      <c r="B19" s="955">
        <v>2</v>
      </c>
      <c r="C19" s="899" t="s">
        <v>2026</v>
      </c>
      <c r="D19" s="1023" t="s">
        <v>2026</v>
      </c>
      <c r="E19" s="899" t="s">
        <v>2026</v>
      </c>
      <c r="F19" s="899" t="s">
        <v>2026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2045</v>
      </c>
      <c r="U19" s="902" t="s">
        <v>2046</v>
      </c>
      <c r="V19" s="902" t="s">
        <v>2047</v>
      </c>
      <c r="W19" s="902" t="s">
        <v>2048</v>
      </c>
      <c r="X19" s="899"/>
      <c r="Y19" s="1056"/>
      <c r="Z19" s="902" t="s">
        <v>2049</v>
      </c>
      <c r="AA19" s="905" t="s">
        <v>2049</v>
      </c>
      <c r="AB19" s="905" t="s">
        <v>2049</v>
      </c>
      <c r="AC19" s="905" t="s">
        <v>2049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714</v>
      </c>
      <c r="P20" s="1013" t="s">
        <v>714</v>
      </c>
      <c r="Q20" s="1013" t="s">
        <v>714</v>
      </c>
      <c r="R20" s="1013" t="s">
        <v>714</v>
      </c>
      <c r="S20" s="1013"/>
      <c r="T20" s="1020" t="s">
        <v>2050</v>
      </c>
      <c r="U20" s="902" t="s">
        <v>2051</v>
      </c>
      <c r="V20" s="902" t="s">
        <v>2052</v>
      </c>
      <c r="W20" s="902" t="s">
        <v>2053</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310</v>
      </c>
      <c r="P21" s="1013"/>
      <c r="Q21" s="1013"/>
      <c r="R21" s="1013"/>
      <c r="S21" s="1013"/>
      <c r="T21" s="1020" t="s">
        <v>2054</v>
      </c>
      <c r="U21" s="902"/>
      <c r="V21" s="902"/>
      <c r="W21" s="902"/>
      <c r="X21" s="899"/>
      <c r="Y21" s="1056"/>
      <c r="Z21" s="902" t="s">
        <v>2055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310</v>
      </c>
      <c r="R22" s="1013"/>
      <c r="S22" s="1013"/>
      <c r="T22" s="1020"/>
      <c r="U22" s="902"/>
      <c r="V22" s="902" t="s">
        <v>2056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313</v>
      </c>
      <c r="R23" s="1013"/>
      <c r="S23" s="1013"/>
      <c r="T23" s="1020"/>
      <c r="U23" s="902"/>
      <c r="V23" s="902" t="s">
        <v>2057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734</v>
      </c>
      <c r="R24" s="1013"/>
      <c r="S24" s="1013"/>
      <c r="T24" s="1020"/>
      <c r="U24" s="902"/>
      <c r="V24" s="902" t="s">
        <v>2058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741</v>
      </c>
      <c r="R25" s="1013" t="s">
        <v>310</v>
      </c>
      <c r="S25" s="1013"/>
      <c r="T25" s="1020" t="s">
        <v>2059</v>
      </c>
      <c r="U25" s="902" t="s">
        <v>2059</v>
      </c>
      <c r="V25" s="902" t="s">
        <v>2059</v>
      </c>
      <c r="W25" s="902" t="s">
        <v>2059</v>
      </c>
      <c r="X25" s="899"/>
      <c r="Y25" s="1056"/>
      <c r="Z25" s="902"/>
      <c r="AA25" s="905"/>
      <c r="AB25" s="902"/>
      <c r="AC25" s="902"/>
      <c r="AD25" s="902"/>
    </row>
    <row customHeight="1" ht="18">
      <c r="A26" s="901"/>
      <c r="B26" s="955">
        <v>9</v>
      </c>
      <c r="C26" s="899" t="s">
        <v>658</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730</v>
      </c>
      <c r="P26" s="1013" t="s">
        <v>724</v>
      </c>
      <c r="Q26" s="1013" t="s">
        <v>2060</v>
      </c>
      <c r="R26" s="1013" t="s">
        <v>724</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2061</v>
      </c>
      <c r="V26" s="1020" t="s">
        <v>2061</v>
      </c>
      <c r="W26" s="1020" t="s">
        <v>2061</v>
      </c>
      <c r="X26" s="899"/>
      <c r="Y26" s="1056"/>
      <c r="Z26" s="902"/>
      <c r="AA26" s="905"/>
      <c r="AB26" s="902"/>
      <c r="AC26" s="902"/>
      <c r="AD26" s="902"/>
    </row>
    <row customHeight="1" ht="18">
      <c r="A27" s="901"/>
      <c r="B27" s="955">
        <v>10</v>
      </c>
      <c r="C27" s="899" t="s">
        <v>662</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732</v>
      </c>
      <c r="P27" s="1013" t="s">
        <v>726</v>
      </c>
      <c r="Q27" s="1013" t="s">
        <v>2062</v>
      </c>
      <c r="R27" s="1013" t="s">
        <v>726</v>
      </c>
      <c r="S27" s="1013"/>
      <c r="T27" s="1020" t="s">
        <v>2063</v>
      </c>
      <c r="U27" s="1020" t="s">
        <v>2063</v>
      </c>
      <c r="V27" s="1020" t="s">
        <v>2063</v>
      </c>
      <c r="W27" s="1020" t="s">
        <v>2063</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734</v>
      </c>
      <c r="P28" s="1013"/>
      <c r="Q28" s="1013"/>
      <c r="R28" s="1013"/>
      <c r="S28" s="1013"/>
      <c r="T28" s="1020" t="s">
        <v>2064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741</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2065</v>
      </c>
      <c r="V29" s="902"/>
      <c r="W29" s="902" t="s">
        <v>2065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743</v>
      </c>
      <c r="P30" s="1013" t="s">
        <v>734</v>
      </c>
      <c r="Q30" s="1013" t="s">
        <v>743</v>
      </c>
      <c r="R30" s="1013" t="s">
        <v>734</v>
      </c>
      <c r="S30" s="1013"/>
      <c r="T30" s="1020" t="s">
        <v>2066</v>
      </c>
      <c r="U30" s="902" t="s">
        <v>2066</v>
      </c>
      <c r="V30" s="902" t="s">
        <v>2066</v>
      </c>
      <c r="W30" s="902" t="s">
        <v>2066</v>
      </c>
      <c r="X30" s="899"/>
      <c r="Y30" s="1056"/>
      <c r="Z30" s="902"/>
      <c r="AA30" s="905" t="s">
        <v>2067</v>
      </c>
      <c r="AB30" s="905" t="s">
        <v>2067</v>
      </c>
      <c r="AC30" s="905" t="s">
        <v>2067</v>
      </c>
      <c r="AD30" s="902"/>
    </row>
    <row customHeight="1" ht="18">
      <c r="A31" s="901"/>
      <c r="B31" s="955">
        <v>14</v>
      </c>
      <c r="C31" s="899" t="s">
        <v>2068</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2069</v>
      </c>
      <c r="P31" s="1013" t="s">
        <v>737</v>
      </c>
      <c r="Q31" s="1013" t="s">
        <v>2069</v>
      </c>
      <c r="R31" s="1013" t="s">
        <v>737</v>
      </c>
      <c r="S31" s="1013"/>
      <c r="T31" s="1021" t="s">
        <v>2070</v>
      </c>
      <c r="U31" s="902" t="s">
        <v>2070</v>
      </c>
      <c r="V31" s="902" t="s">
        <v>2070</v>
      </c>
      <c r="W31" s="902" t="s">
        <v>2070</v>
      </c>
      <c r="X31" s="899"/>
      <c r="Y31" s="1056"/>
      <c r="Z31" s="902"/>
      <c r="AA31" s="905"/>
      <c r="AB31" s="905"/>
      <c r="AC31" s="905"/>
      <c r="AD31" s="902"/>
    </row>
    <row customHeight="1" ht="36">
      <c r="A32" s="901"/>
      <c r="B32" s="955">
        <v>15</v>
      </c>
      <c r="C32" s="899" t="s">
        <v>2071</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2072</v>
      </c>
      <c r="P32" s="1013" t="s">
        <v>739</v>
      </c>
      <c r="Q32" s="1013" t="s">
        <v>2072</v>
      </c>
      <c r="R32" s="1013" t="s">
        <v>739</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2073</v>
      </c>
      <c r="V32" s="902" t="s">
        <v>2073</v>
      </c>
      <c r="W32" s="902" t="s">
        <v>2073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745</v>
      </c>
      <c r="P33" s="1013" t="s">
        <v>741</v>
      </c>
      <c r="Q33" s="1013" t="s">
        <v>745</v>
      </c>
      <c r="R33" s="1013" t="s">
        <v>741</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2074</v>
      </c>
      <c r="V33" s="902" t="s">
        <v>2074</v>
      </c>
      <c r="W33" s="902" t="s">
        <v>2075</v>
      </c>
      <c r="X33" s="899"/>
      <c r="Y33" s="1056"/>
      <c r="Z33" s="902"/>
      <c r="AA33" s="905" t="s">
        <v>2076</v>
      </c>
      <c r="AB33" s="905" t="s">
        <v>2076</v>
      </c>
      <c r="AC33" s="905" t="s">
        <v>2076</v>
      </c>
      <c r="AD33" s="902"/>
    </row>
    <row customHeight="1" ht="27">
      <c r="A34" s="901"/>
      <c r="B34" s="955">
        <v>17</v>
      </c>
      <c r="C34" s="899" t="s">
        <v>2077</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2078</v>
      </c>
      <c r="P34" s="1013" t="s">
        <v>2060</v>
      </c>
      <c r="Q34" s="1013" t="s">
        <v>2078</v>
      </c>
      <c r="R34" s="1013" t="s">
        <v>2060</v>
      </c>
      <c r="S34" s="1013"/>
      <c r="T34" s="1022" t="s">
        <v>2079</v>
      </c>
      <c r="U34" s="902" t="s">
        <v>2079</v>
      </c>
      <c r="V34" s="902" t="s">
        <v>2079</v>
      </c>
      <c r="W34" s="902" t="s">
        <v>2080</v>
      </c>
      <c r="X34" s="899"/>
      <c r="Y34" s="1056"/>
      <c r="Z34" s="902"/>
      <c r="AA34" s="905"/>
      <c r="AB34" s="902"/>
      <c r="AC34" s="902"/>
      <c r="AD34" s="902"/>
    </row>
    <row customHeight="1" ht="45">
      <c r="A35" s="901"/>
      <c r="B35" s="955">
        <v>18</v>
      </c>
      <c r="C35" s="899" t="s">
        <v>2081</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2082</v>
      </c>
      <c r="P35" s="1013" t="s">
        <v>2062</v>
      </c>
      <c r="Q35" s="1013" t="s">
        <v>2082</v>
      </c>
      <c r="R35" s="1013" t="s">
        <v>2062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2083</v>
      </c>
      <c r="V35" s="902" t="s">
        <v>2083</v>
      </c>
      <c r="W35" s="902" t="s">
        <v>2083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747</v>
      </c>
      <c r="P36" s="1013" t="s">
        <v>743</v>
      </c>
      <c r="Q36" s="1013" t="s">
        <v>747</v>
      </c>
      <c r="R36" s="1013" t="s">
        <v>743</v>
      </c>
      <c r="S36" s="1013"/>
      <c r="T36" s="1020" t="s">
        <v>2084</v>
      </c>
      <c r="U36" s="902" t="s">
        <v>2084</v>
      </c>
      <c r="V36" s="902" t="s">
        <v>2084</v>
      </c>
      <c r="W36" s="902" t="s">
        <v>2084</v>
      </c>
      <c r="X36" s="899"/>
      <c r="Y36" s="1056"/>
      <c r="Z36" s="902"/>
      <c r="AA36" s="905"/>
      <c r="AB36" s="902"/>
      <c r="AC36" s="902"/>
      <c r="AD36" s="902"/>
    </row>
    <row customHeight="1" ht="18">
      <c r="A37" s="901"/>
      <c r="B37" s="955">
        <v>20</v>
      </c>
      <c r="C37" s="899" t="s">
        <v>2085</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2086</v>
      </c>
      <c r="P37" s="1013" t="s">
        <v>2069</v>
      </c>
      <c r="Q37" s="1013" t="s">
        <v>2086</v>
      </c>
      <c r="R37" s="1013" t="s">
        <v>2069</v>
      </c>
      <c r="S37" s="1013"/>
      <c r="T37" s="1020" t="s">
        <v>2087</v>
      </c>
      <c r="U37" s="902" t="s">
        <v>2087</v>
      </c>
      <c r="V37" s="902" t="s">
        <v>2087</v>
      </c>
      <c r="W37" s="902" t="s">
        <v>2087</v>
      </c>
      <c r="X37" s="899"/>
      <c r="Y37" s="1056"/>
      <c r="Z37" s="902"/>
      <c r="AA37" s="905"/>
      <c r="AB37" s="902"/>
      <c r="AC37" s="902"/>
      <c r="AD37" s="902"/>
    </row>
    <row customHeight="1" ht="18">
      <c r="A38" s="901"/>
      <c r="B38" s="955">
        <v>21</v>
      </c>
      <c r="C38" s="899" t="s">
        <v>2088</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2089</v>
      </c>
      <c r="P38" s="1013" t="s">
        <v>2072</v>
      </c>
      <c r="Q38" s="1013" t="s">
        <v>2089</v>
      </c>
      <c r="R38" s="1013" t="s">
        <v>2072</v>
      </c>
      <c r="S38" s="1013"/>
      <c r="T38" s="1020" t="s">
        <v>2090</v>
      </c>
      <c r="U38" s="902" t="s">
        <v>2090</v>
      </c>
      <c r="V38" s="902" t="s">
        <v>2090</v>
      </c>
      <c r="W38" s="902" t="s">
        <v>2090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751</v>
      </c>
      <c r="P39" s="1013" t="s">
        <v>745</v>
      </c>
      <c r="Q39" s="1013" t="s">
        <v>751</v>
      </c>
      <c r="R39" s="1013" t="s">
        <v>745</v>
      </c>
      <c r="S39" s="1013"/>
      <c r="T39" s="1020" t="s">
        <v>2091</v>
      </c>
      <c r="U39" s="902" t="s">
        <v>2092</v>
      </c>
      <c r="V39" s="902" t="s">
        <v>2093</v>
      </c>
      <c r="W39" s="902" t="s">
        <v>2094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2095</v>
      </c>
      <c r="P40" s="1013" t="s">
        <v>747</v>
      </c>
      <c r="Q40" s="1013" t="s">
        <v>2095</v>
      </c>
      <c r="R40" s="1013" t="s">
        <v>747</v>
      </c>
      <c r="S40" s="1013"/>
      <c r="T40" s="899" t="s">
        <v>2096</v>
      </c>
      <c r="U40" s="899" t="s">
        <v>2096</v>
      </c>
      <c r="V40" s="899" t="s">
        <v>2096</v>
      </c>
      <c r="W40" s="899" t="s">
        <v>2096</v>
      </c>
      <c r="X40" s="899"/>
      <c r="Y40" s="1056"/>
      <c r="Z40" s="902" t="s">
        <v>2097</v>
      </c>
      <c r="AA40" s="905" t="s">
        <v>2097</v>
      </c>
      <c r="AB40" s="905" t="s">
        <v>2097</v>
      </c>
      <c r="AC40" s="905" t="s">
        <v>2097</v>
      </c>
      <c r="AD40" s="902"/>
    </row>
    <row customHeight="1" ht="27">
      <c r="A41" s="901"/>
      <c r="B41" s="955">
        <v>24</v>
      </c>
      <c r="C41" s="899" t="s">
        <v>2098</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2099</v>
      </c>
      <c r="P41" s="1013" t="s">
        <v>2086</v>
      </c>
      <c r="Q41" s="1013" t="s">
        <v>2099</v>
      </c>
      <c r="R41" s="1013" t="s">
        <v>2086</v>
      </c>
      <c r="S41" s="1013"/>
      <c r="T41" s="899" t="s">
        <v>2100</v>
      </c>
      <c r="U41" s="899" t="s">
        <v>2100</v>
      </c>
      <c r="V41" s="899" t="s">
        <v>2100</v>
      </c>
      <c r="W41" s="899" t="s">
        <v>2100</v>
      </c>
      <c r="X41" s="899"/>
      <c r="Y41" s="1056"/>
      <c r="Z41" s="902" t="s">
        <v>2101</v>
      </c>
      <c r="AA41" s="902" t="s">
        <v>2101</v>
      </c>
      <c r="AB41" s="902" t="s">
        <v>2101</v>
      </c>
      <c r="AC41" s="902" t="s">
        <v>2101</v>
      </c>
      <c r="AD41" s="902"/>
    </row>
    <row customHeight="1" ht="27">
      <c r="A42" s="901"/>
      <c r="B42" s="955">
        <v>25</v>
      </c>
      <c r="C42" s="899" t="s">
        <v>2102</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2103</v>
      </c>
      <c r="P42" s="1013" t="s">
        <v>2089</v>
      </c>
      <c r="Q42" s="1013" t="s">
        <v>2103</v>
      </c>
      <c r="R42" s="1013" t="s">
        <v>2089</v>
      </c>
      <c r="S42" s="1013"/>
      <c r="T42" s="899" t="s">
        <v>2104</v>
      </c>
      <c r="U42" s="899" t="s">
        <v>2104</v>
      </c>
      <c r="V42" s="899" t="s">
        <v>2104</v>
      </c>
      <c r="W42" s="899" t="s">
        <v>2104</v>
      </c>
      <c r="X42" s="899"/>
      <c r="Y42" s="1056"/>
      <c r="Z42" s="902" t="s">
        <v>2105</v>
      </c>
      <c r="AA42" s="902" t="s">
        <v>2105</v>
      </c>
      <c r="AB42" s="902" t="s">
        <v>2105</v>
      </c>
      <c r="AC42" s="902" t="s">
        <v>2105</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2106</v>
      </c>
      <c r="P43" s="1013" t="s">
        <v>751</v>
      </c>
      <c r="Q43" s="1013" t="s">
        <v>2106</v>
      </c>
      <c r="R43" s="1013" t="s">
        <v>751</v>
      </c>
      <c r="S43" s="1013"/>
      <c r="T43" s="899" t="s">
        <v>2107</v>
      </c>
      <c r="U43" s="899" t="s">
        <v>2107</v>
      </c>
      <c r="V43" s="899" t="s">
        <v>2107</v>
      </c>
      <c r="W43" s="899" t="s">
        <v>2107</v>
      </c>
      <c r="X43" s="899"/>
      <c r="Y43" s="1056"/>
      <c r="Z43" s="902" t="s">
        <v>2108</v>
      </c>
      <c r="AA43" s="902" t="s">
        <v>2108</v>
      </c>
      <c r="AB43" s="902" t="s">
        <v>2108</v>
      </c>
      <c r="AC43" s="902" t="s">
        <v>2108</v>
      </c>
      <c r="AD43" s="902"/>
    </row>
    <row customHeight="1" ht="27">
      <c r="A44" s="901"/>
      <c r="B44" s="955">
        <v>27</v>
      </c>
      <c r="C44" s="899" t="s">
        <v>2109</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2110</v>
      </c>
      <c r="P44" s="1013" t="s">
        <v>2111</v>
      </c>
      <c r="Q44" s="1013" t="s">
        <v>2110</v>
      </c>
      <c r="R44" s="1013" t="s">
        <v>2111</v>
      </c>
      <c r="S44" s="1013"/>
      <c r="T44" s="899" t="s">
        <v>2100</v>
      </c>
      <c r="U44" s="899" t="s">
        <v>2100</v>
      </c>
      <c r="V44" s="899" t="s">
        <v>2100</v>
      </c>
      <c r="W44" s="899" t="s">
        <v>2100</v>
      </c>
      <c r="X44" s="899"/>
      <c r="Y44" s="1056"/>
      <c r="Z44" s="902" t="s">
        <v>2112</v>
      </c>
      <c r="AA44" s="902" t="s">
        <v>2112</v>
      </c>
      <c r="AB44" s="902" t="s">
        <v>2112</v>
      </c>
      <c r="AC44" s="902" t="s">
        <v>2112</v>
      </c>
      <c r="AD44" s="902"/>
    </row>
    <row customHeight="1" ht="27">
      <c r="A45" s="901"/>
      <c r="B45" s="955">
        <v>28</v>
      </c>
      <c r="C45" s="899" t="s">
        <v>2113</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2114</v>
      </c>
      <c r="P45" s="1013" t="s">
        <v>2115</v>
      </c>
      <c r="Q45" s="1013" t="s">
        <v>2114</v>
      </c>
      <c r="R45" s="1013" t="s">
        <v>2115</v>
      </c>
      <c r="S45" s="1013"/>
      <c r="T45" s="899" t="s">
        <v>2104</v>
      </c>
      <c r="U45" s="899" t="s">
        <v>2104</v>
      </c>
      <c r="V45" s="899" t="s">
        <v>2104</v>
      </c>
      <c r="W45" s="899" t="s">
        <v>2104</v>
      </c>
      <c r="X45" s="899"/>
      <c r="Y45" s="1056"/>
      <c r="Z45" s="902" t="s">
        <v>2116</v>
      </c>
      <c r="AA45" s="902" t="s">
        <v>2116</v>
      </c>
      <c r="AB45" s="902" t="s">
        <v>2116</v>
      </c>
      <c r="AC45" s="902" t="s">
        <v>2116</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2117</v>
      </c>
      <c r="P46" s="1013" t="s">
        <v>2095</v>
      </c>
      <c r="Q46" s="1013" t="s">
        <v>2117</v>
      </c>
      <c r="R46" s="1013" t="s">
        <v>2095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2118</v>
      </c>
      <c r="V46" s="899" t="s">
        <v>2118</v>
      </c>
      <c r="W46" s="899" t="s">
        <v>2118</v>
      </c>
      <c r="X46" s="899"/>
      <c r="Y46" s="1056"/>
      <c r="Z46" s="902" t="s">
        <v>2119</v>
      </c>
      <c r="AA46" s="902" t="s">
        <v>2120</v>
      </c>
      <c r="AB46" s="902" t="s">
        <v>2120</v>
      </c>
      <c r="AC46" s="902" t="s">
        <v>2120</v>
      </c>
      <c r="AD46" s="902"/>
    </row>
    <row customHeight="1" ht="54">
      <c r="A47" s="901"/>
      <c r="B47" s="955">
        <v>30</v>
      </c>
      <c r="C47" s="899" t="s">
        <v>2121</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2122</v>
      </c>
      <c r="P47" s="1013" t="s">
        <v>2099</v>
      </c>
      <c r="Q47" s="1013" t="s">
        <v>2122</v>
      </c>
      <c r="R47" s="1013" t="s">
        <v>2099</v>
      </c>
      <c r="S47" s="1013"/>
      <c r="T47" s="899" t="s">
        <v>2123</v>
      </c>
      <c r="U47" s="899" t="s">
        <v>2123</v>
      </c>
      <c r="V47" s="899" t="s">
        <v>2123</v>
      </c>
      <c r="W47" s="899" t="s">
        <v>2123</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2106</v>
      </c>
      <c r="Q48" s="1013" t="s">
        <v>2124</v>
      </c>
      <c r="R48" s="1013" t="s">
        <v>2106</v>
      </c>
      <c r="S48" s="1013"/>
      <c r="T48" s="899"/>
      <c r="U48" s="899" t="s">
        <v>2125</v>
      </c>
      <c r="V48" s="899" t="s">
        <v>2126</v>
      </c>
      <c r="W48" s="899" t="s">
        <v>2126</v>
      </c>
      <c r="X48" s="899"/>
      <c r="Y48" s="1056"/>
      <c r="Z48" s="902"/>
      <c r="AA48" s="905" t="s">
        <v>2120</v>
      </c>
      <c r="AB48" s="905" t="s">
        <v>2120</v>
      </c>
      <c r="AC48" s="905" t="s">
        <v>2120</v>
      </c>
      <c r="AD48" s="902"/>
    </row>
    <row customHeight="1" ht="54">
      <c r="A49" s="901"/>
      <c r="B49" s="955">
        <v>32</v>
      </c>
      <c r="C49" s="899" t="s">
        <v>2127</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2110</v>
      </c>
      <c r="Q49" s="1013" t="s">
        <v>2128</v>
      </c>
      <c r="R49" s="1013" t="s">
        <v>2110</v>
      </c>
      <c r="S49" s="1013"/>
      <c r="T49" s="899"/>
      <c r="U49" s="899" t="s">
        <v>2123</v>
      </c>
      <c r="V49" s="899" t="s">
        <v>2123</v>
      </c>
      <c r="W49" s="899" t="s">
        <v>2123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2124</v>
      </c>
      <c r="P50" s="1013" t="s">
        <v>2117</v>
      </c>
      <c r="Q50" s="1013" t="s">
        <v>2129</v>
      </c>
      <c r="R50" s="1013" t="s">
        <v>2117</v>
      </c>
      <c r="S50" s="1013"/>
      <c r="T50" s="899" t="s">
        <v>2130</v>
      </c>
      <c r="U50" s="899" t="s">
        <v>2131</v>
      </c>
      <c r="V50" s="899" t="s">
        <v>2132</v>
      </c>
      <c r="W50" s="899" t="s">
        <v>2133</v>
      </c>
      <c r="X50" s="899"/>
      <c r="Y50" s="1056"/>
      <c r="Z50" s="902" t="s">
        <v>2134</v>
      </c>
      <c r="AA50" s="905" t="s">
        <v>2135</v>
      </c>
      <c r="AB50" s="905" t="s">
        <v>2135</v>
      </c>
      <c r="AC50" s="905" t="s">
        <v>2135</v>
      </c>
      <c r="AD50" s="902"/>
    </row>
    <row customHeight="1" ht="27">
      <c r="A51" s="901"/>
      <c r="B51" s="955">
        <v>34</v>
      </c>
      <c r="C51" s="899" t="s">
        <v>2136</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91</v>
      </c>
      <c r="P51" s="1013"/>
      <c r="Q51" s="1013"/>
      <c r="R51" s="1013"/>
      <c r="S51" s="1013"/>
      <c r="T51" s="899" t="s">
        <v>2137</v>
      </c>
      <c r="U51" s="899"/>
      <c r="V51" s="899"/>
      <c r="W51" s="899"/>
      <c r="X51" s="899"/>
      <c r="Y51" s="1056"/>
      <c r="Z51" s="902"/>
      <c r="AA51" s="905"/>
      <c r="AB51" s="905"/>
      <c r="AC51" s="905"/>
      <c r="AD51" s="902"/>
    </row>
    <row customHeight="1" ht="36">
      <c r="A52" s="901"/>
      <c r="B52" s="955">
        <v>35</v>
      </c>
      <c r="C52" s="899" t="s">
        <v>2030</v>
      </c>
      <c r="D52" s="1023" t="s">
        <v>2030</v>
      </c>
      <c r="E52" s="899" t="s">
        <v>2030</v>
      </c>
      <c r="F52" s="899" t="s">
        <v>2030</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92</v>
      </c>
      <c r="P52" s="1013" t="s">
        <v>91</v>
      </c>
      <c r="Q52" s="1013" t="s">
        <v>91</v>
      </c>
      <c r="R52" s="1013" t="s">
        <v>91</v>
      </c>
      <c r="S52" s="1013"/>
      <c r="T52" s="899" t="s">
        <v>2138</v>
      </c>
      <c r="U52" s="899" t="s">
        <v>2139</v>
      </c>
      <c r="V52" s="899" t="s">
        <v>2140</v>
      </c>
      <c r="W52" s="899" t="s">
        <v>2141</v>
      </c>
      <c r="X52" s="899"/>
      <c r="Y52" s="1056"/>
      <c r="Z52" s="902" t="s">
        <v>755</v>
      </c>
      <c r="AA52" s="905" t="s">
        <v>755</v>
      </c>
      <c r="AB52" s="905" t="s">
        <v>755</v>
      </c>
      <c r="AC52" s="905" t="s">
        <v>755</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759</v>
      </c>
      <c r="P53" s="1013" t="s">
        <v>327</v>
      </c>
      <c r="Q53" s="1013" t="s">
        <v>327</v>
      </c>
      <c r="R53" s="1013" t="s">
        <v>327</v>
      </c>
      <c r="S53" s="1013"/>
      <c r="T53" s="899" t="s">
        <v>2142</v>
      </c>
      <c r="U53" s="899" t="s">
        <v>2142</v>
      </c>
      <c r="V53" s="899" t="s">
        <v>2142</v>
      </c>
      <c r="W53" s="899" t="s">
        <v>2142</v>
      </c>
      <c r="X53" s="899"/>
      <c r="Y53" s="1056"/>
      <c r="Z53" s="902"/>
      <c r="AA53" s="905"/>
      <c r="AB53" s="902"/>
      <c r="AC53" s="902"/>
      <c r="AD53" s="902"/>
    </row>
    <row customHeight="1" ht="18">
      <c r="A54" s="901"/>
      <c r="B54" s="955">
        <v>37</v>
      </c>
      <c r="C54" s="899" t="s">
        <v>2036</v>
      </c>
      <c r="D54" s="1023" t="s">
        <v>2036</v>
      </c>
      <c r="E54" s="899" t="s">
        <v>2036</v>
      </c>
      <c r="F54" s="899" t="s">
        <v>2036</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100</v>
      </c>
      <c r="P54" s="1013" t="s">
        <v>92</v>
      </c>
      <c r="Q54" s="1013" t="s">
        <v>92</v>
      </c>
      <c r="R54" s="1013" t="s">
        <v>92</v>
      </c>
      <c r="S54" s="1013"/>
      <c r="T54" s="899" t="s">
        <v>757</v>
      </c>
      <c r="U54" s="899" t="s">
        <v>757</v>
      </c>
      <c r="V54" s="899" t="s">
        <v>757</v>
      </c>
      <c r="W54" s="899" t="s">
        <v>757</v>
      </c>
      <c r="X54" s="899"/>
      <c r="Y54" s="1056"/>
      <c r="Z54" s="902" t="s">
        <v>758</v>
      </c>
      <c r="AA54" s="902" t="s">
        <v>758</v>
      </c>
      <c r="AB54" s="902" t="s">
        <v>758</v>
      </c>
      <c r="AC54" s="902" t="s">
        <v>758</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759</v>
      </c>
      <c r="Q55" s="1013" t="s">
        <v>759</v>
      </c>
      <c r="R55" s="1013" t="s">
        <v>759</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2143</v>
      </c>
      <c r="V55" s="899" t="s">
        <v>2143</v>
      </c>
      <c r="W55" s="899" t="s">
        <v>2143</v>
      </c>
      <c r="X55" s="899"/>
      <c r="Y55" s="1056"/>
      <c r="Z55" s="902" t="s">
        <v>2144</v>
      </c>
      <c r="AA55" s="902" t="s">
        <v>2144</v>
      </c>
      <c r="AB55" s="902" t="s">
        <v>2144</v>
      </c>
      <c r="AC55" s="902" t="s">
        <v>2144</v>
      </c>
      <c r="AD55" s="902"/>
    </row>
    <row customHeight="1" ht="27">
      <c r="A56" s="901"/>
      <c r="B56" s="955">
        <v>39</v>
      </c>
      <c r="C56" s="899" t="s">
        <v>1027</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1144</v>
      </c>
      <c r="P56" s="1013" t="s">
        <v>762</v>
      </c>
      <c r="Q56" s="1013" t="s">
        <v>762</v>
      </c>
      <c r="R56" s="1013" t="s">
        <v>762</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2145</v>
      </c>
      <c r="V56" s="899" t="s">
        <v>2145</v>
      </c>
      <c r="W56" s="899" t="s">
        <v>2145</v>
      </c>
      <c r="X56" s="899"/>
      <c r="Y56" s="1056"/>
      <c r="Z56" s="902" t="s">
        <v>764</v>
      </c>
      <c r="AA56" s="902" t="s">
        <v>764</v>
      </c>
      <c r="AB56" s="902" t="s">
        <v>764</v>
      </c>
      <c r="AC56" s="902" t="s">
        <v>764</v>
      </c>
      <c r="AD56" s="902"/>
    </row>
    <row customHeight="1" ht="27">
      <c r="A57" s="901"/>
      <c r="B57" s="955">
        <v>40</v>
      </c>
      <c r="C57" s="899" t="s">
        <v>1029</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2146</v>
      </c>
      <c r="P57" s="1013" t="s">
        <v>765</v>
      </c>
      <c r="Q57" s="1013" t="s">
        <v>765</v>
      </c>
      <c r="R57" s="1013" t="s">
        <v>765</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2147</v>
      </c>
      <c r="V57" s="899" t="s">
        <v>2147</v>
      </c>
      <c r="W57" s="899" t="s">
        <v>2147</v>
      </c>
      <c r="X57" s="899"/>
      <c r="Y57" s="1056"/>
      <c r="Z57" s="902" t="s">
        <v>767</v>
      </c>
      <c r="AA57" s="902" t="s">
        <v>767</v>
      </c>
      <c r="AB57" s="902" t="s">
        <v>767</v>
      </c>
      <c r="AC57" s="902" t="s">
        <v>767</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887</v>
      </c>
      <c r="P58" s="1013" t="s">
        <v>801</v>
      </c>
      <c r="Q58" s="1013" t="s">
        <v>801</v>
      </c>
      <c r="R58" s="1013" t="s">
        <v>801</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2148</v>
      </c>
      <c r="V58" s="899" t="s">
        <v>2148</v>
      </c>
      <c r="W58" s="899" t="s">
        <v>2148</v>
      </c>
      <c r="X58" s="899"/>
      <c r="Y58" s="1056"/>
      <c r="Z58" s="902"/>
      <c r="AA58" s="905"/>
      <c r="AB58" s="902"/>
      <c r="AC58" s="902"/>
      <c r="AD58" s="902"/>
    </row>
    <row customHeight="1" ht="36">
      <c r="A59" s="901"/>
      <c r="B59" s="955">
        <v>42</v>
      </c>
      <c r="C59" s="899">
        <v>3</v>
      </c>
      <c r="D59" s="1023" t="s">
        <v>2136</v>
      </c>
      <c r="E59" s="899" t="s">
        <v>2136</v>
      </c>
      <c r="F59" s="899" t="s">
        <v>2136</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100</v>
      </c>
      <c r="Q59" s="1013" t="s">
        <v>100</v>
      </c>
      <c r="R59" s="1013" t="s">
        <v>100</v>
      </c>
      <c r="S59" s="1013"/>
      <c r="T59" s="899"/>
      <c r="U59" s="899" t="s">
        <v>2149</v>
      </c>
      <c r="V59" s="899" t="s">
        <v>2150</v>
      </c>
      <c r="W59" s="899" t="s">
        <v>2151</v>
      </c>
      <c r="X59" s="899"/>
      <c r="Y59" s="1056"/>
      <c r="Z59" s="902"/>
      <c r="AA59" s="905"/>
      <c r="AB59" s="902"/>
      <c r="AC59" s="902"/>
      <c r="AD59" s="902"/>
    </row>
    <row customHeight="1" ht="81">
      <c r="A60" s="901"/>
      <c r="B60" s="955">
        <v>43</v>
      </c>
      <c r="C60" s="899" t="s">
        <v>2152</v>
      </c>
      <c r="D60" s="1023" t="s">
        <v>2152</v>
      </c>
      <c r="E60" s="899" t="s">
        <v>2152</v>
      </c>
      <c r="F60" s="899" t="s">
        <v>2152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93</v>
      </c>
      <c r="P60" s="1013" t="s">
        <v>93</v>
      </c>
      <c r="Q60" s="1013" t="s">
        <v>93</v>
      </c>
      <c r="R60" s="1013" t="s">
        <v>93</v>
      </c>
      <c r="S60" s="1013"/>
      <c r="T60" s="899" t="s">
        <v>635</v>
      </c>
      <c r="U60" s="899" t="s">
        <v>635</v>
      </c>
      <c r="V60" s="899" t="s">
        <v>635</v>
      </c>
      <c r="W60" s="899" t="s">
        <v>635</v>
      </c>
      <c r="X60" s="899"/>
      <c r="Y60" s="1056"/>
      <c r="Z60" s="902" t="s">
        <v>2153</v>
      </c>
      <c r="AA60" s="905" t="s">
        <v>2154</v>
      </c>
      <c r="AB60" s="902" t="s">
        <v>2155</v>
      </c>
      <c r="AC60" s="902" t="s">
        <v>2154</v>
      </c>
      <c r="AD60" s="902"/>
    </row>
    <row customHeight="1" ht="9">
      <c r="A61" s="901"/>
      <c r="B61" s="955">
        <v>44</v>
      </c>
      <c r="C61" s="899"/>
      <c r="D61" s="1023" t="s">
        <v>2156</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94</v>
      </c>
      <c r="Q61" s="1013"/>
      <c r="R61" s="1013"/>
      <c r="S61" s="1013"/>
      <c r="T61" s="899"/>
      <c r="U61" s="899" t="s">
        <v>2157</v>
      </c>
      <c r="V61" s="899"/>
      <c r="W61" s="899"/>
      <c r="X61" s="899"/>
      <c r="Y61" s="1056"/>
      <c r="Z61" s="902"/>
      <c r="AA61" s="905"/>
      <c r="AB61" s="902"/>
      <c r="AC61" s="902"/>
      <c r="AD61" s="902"/>
    </row>
    <row customHeight="1" ht="9">
      <c r="A62" s="901"/>
      <c r="B62" s="955">
        <v>45</v>
      </c>
      <c r="C62" s="899"/>
      <c r="D62" s="1023" t="s">
        <v>2158</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2159</v>
      </c>
      <c r="V62" s="899"/>
      <c r="W62" s="899"/>
      <c r="X62" s="899"/>
      <c r="Y62" s="1056"/>
      <c r="Z62" s="902"/>
      <c r="AA62" s="905"/>
      <c r="AB62" s="902"/>
      <c r="AC62" s="902"/>
      <c r="AD62" s="902"/>
    </row>
    <row customHeight="1" ht="18">
      <c r="A63" s="901"/>
      <c r="B63" s="955">
        <v>46</v>
      </c>
      <c r="C63" s="899"/>
      <c r="D63" s="1023" t="s">
        <v>2160</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2161</v>
      </c>
      <c r="V63" s="899"/>
      <c r="W63" s="899"/>
      <c r="X63" s="899"/>
      <c r="Y63" s="1056"/>
      <c r="Z63" s="902"/>
      <c r="AA63" s="905"/>
      <c r="AB63" s="902"/>
      <c r="AC63" s="902"/>
      <c r="AD63" s="902"/>
    </row>
    <row customHeight="1" ht="18">
      <c r="A64" s="901"/>
      <c r="B64" s="955">
        <v>47</v>
      </c>
      <c r="C64" s="899"/>
      <c r="D64" s="1023" t="s">
        <v>2162</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2163</v>
      </c>
      <c r="V64" s="899"/>
      <c r="W64" s="899"/>
      <c r="X64" s="899"/>
      <c r="Y64" s="1056"/>
      <c r="Z64" s="902"/>
      <c r="AA64" s="905" t="s">
        <v>2164</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2077</v>
      </c>
      <c r="Q65" s="1013"/>
      <c r="R65" s="1013"/>
      <c r="S65" s="1013"/>
      <c r="T65" s="899"/>
      <c r="U65" s="899" t="s">
        <v>2165</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2081</v>
      </c>
      <c r="Q66" s="1013"/>
      <c r="R66" s="1013"/>
      <c r="S66" s="1013"/>
      <c r="T66" s="899"/>
      <c r="U66" s="899" t="s">
        <v>2166</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2167</v>
      </c>
      <c r="Q67" s="1013"/>
      <c r="R67" s="1013"/>
      <c r="S67" s="1013"/>
      <c r="T67" s="899"/>
      <c r="U67" s="899" t="s">
        <v>2168</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2169</v>
      </c>
      <c r="Q68" s="1013"/>
      <c r="R68" s="1013"/>
      <c r="S68" s="1013"/>
      <c r="T68" s="899"/>
      <c r="U68" s="899" t="s">
        <v>2170</v>
      </c>
      <c r="V68" s="899"/>
      <c r="W68" s="899"/>
      <c r="X68" s="899"/>
      <c r="Y68" s="1056"/>
      <c r="Z68" s="902"/>
      <c r="AA68" s="905"/>
      <c r="AB68" s="902"/>
      <c r="AC68" s="902"/>
      <c r="AD68" s="902"/>
    </row>
    <row customHeight="1" ht="9">
      <c r="A69" s="901"/>
      <c r="B69" s="955">
        <v>52</v>
      </c>
      <c r="C69" s="899"/>
      <c r="D69" s="1023" t="s">
        <v>2171</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2172</v>
      </c>
      <c r="V69" s="899"/>
      <c r="W69" s="899"/>
      <c r="X69" s="899"/>
      <c r="Y69" s="1056"/>
      <c r="Z69" s="902"/>
      <c r="AA69" s="905"/>
      <c r="AB69" s="902"/>
      <c r="AC69" s="902"/>
      <c r="AD69" s="902"/>
    </row>
    <row customHeight="1" ht="27">
      <c r="A70" s="901"/>
      <c r="B70" s="955">
        <v>53</v>
      </c>
      <c r="C70" s="899"/>
      <c r="D70" s="1023"/>
      <c r="E70" s="899" t="s">
        <v>2156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94</v>
      </c>
      <c r="R70" s="1013"/>
      <c r="S70" s="1013"/>
      <c r="T70" s="899"/>
      <c r="U70" s="899"/>
      <c r="V70" s="899" t="s">
        <v>2173</v>
      </c>
      <c r="W70" s="899"/>
      <c r="X70" s="899"/>
      <c r="Y70" s="1056"/>
      <c r="Z70" s="902"/>
      <c r="AA70" s="905"/>
      <c r="AB70" s="902"/>
      <c r="AC70" s="902"/>
      <c r="AD70" s="902"/>
    </row>
    <row customHeight="1" ht="36">
      <c r="A71" s="901"/>
      <c r="B71" s="955">
        <v>54</v>
      </c>
      <c r="C71" s="899"/>
      <c r="D71" s="1023"/>
      <c r="E71" s="899" t="s">
        <v>2158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2174</v>
      </c>
      <c r="W71" s="899"/>
      <c r="X71" s="899"/>
      <c r="Y71" s="1056"/>
      <c r="Z71" s="902"/>
      <c r="AA71" s="905"/>
      <c r="AB71" s="902"/>
      <c r="AC71" s="902"/>
      <c r="AD71" s="902"/>
    </row>
    <row customHeight="1" ht="27">
      <c r="A72" s="901"/>
      <c r="B72" s="955">
        <v>55</v>
      </c>
      <c r="C72" s="899"/>
      <c r="D72" s="1023"/>
      <c r="E72" s="899" t="s">
        <v>2160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2175</v>
      </c>
      <c r="W72" s="899"/>
      <c r="X72" s="899"/>
      <c r="Y72" s="1056"/>
      <c r="Z72" s="902"/>
      <c r="AA72" s="905"/>
      <c r="AB72" s="902"/>
      <c r="AC72" s="902"/>
      <c r="AD72" s="902"/>
    </row>
    <row customHeight="1" ht="36">
      <c r="A73" s="901"/>
      <c r="B73" s="955">
        <v>56</v>
      </c>
      <c r="C73" s="899"/>
      <c r="D73" s="1023"/>
      <c r="E73" s="899" t="s">
        <v>2162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2176</v>
      </c>
      <c r="W73" s="899"/>
      <c r="X73" s="899"/>
      <c r="Y73" s="1056"/>
      <c r="Z73" s="902"/>
      <c r="AA73" s="905"/>
      <c r="AB73" s="902"/>
      <c r="AC73" s="902"/>
      <c r="AD73" s="902"/>
    </row>
    <row customHeight="1" ht="18">
      <c r="A74" s="901"/>
      <c r="B74" s="955">
        <v>57</v>
      </c>
      <c r="C74" s="899"/>
      <c r="D74" s="1023"/>
      <c r="E74" s="899" t="s">
        <v>2171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2177</v>
      </c>
      <c r="W74" s="899"/>
      <c r="X74" s="899"/>
      <c r="Y74" s="1056"/>
      <c r="Z74" s="902"/>
      <c r="AA74" s="905"/>
      <c r="AB74" s="902"/>
      <c r="AC74" s="902"/>
      <c r="AD74" s="902"/>
    </row>
    <row customHeight="1" ht="18">
      <c r="A75" s="901"/>
      <c r="B75" s="955">
        <v>58</v>
      </c>
      <c r="C75" s="899"/>
      <c r="D75" s="1023"/>
      <c r="E75" s="899"/>
      <c r="F75" s="899" t="s">
        <v>2156</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94</v>
      </c>
      <c r="S75" s="1013"/>
      <c r="T75" s="899"/>
      <c r="U75" s="899"/>
      <c r="V75" s="899"/>
      <c r="W75" s="899" t="s">
        <v>2178</v>
      </c>
      <c r="X75" s="899"/>
      <c r="Y75" s="1056"/>
      <c r="Z75" s="902"/>
      <c r="AA75" s="905"/>
      <c r="AB75" s="902"/>
      <c r="AC75" s="902"/>
      <c r="AD75" s="902"/>
    </row>
    <row customHeight="1" ht="36">
      <c r="A76" s="901"/>
      <c r="B76" s="955">
        <v>59</v>
      </c>
      <c r="C76" s="899"/>
      <c r="D76" s="1023"/>
      <c r="E76" s="899"/>
      <c r="F76" s="899" t="s">
        <v>2158</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112</v>
      </c>
      <c r="S76" s="1013"/>
      <c r="T76" s="899"/>
      <c r="U76" s="899"/>
      <c r="V76" s="899"/>
      <c r="W76" s="899" t="s">
        <v>2179</v>
      </c>
      <c r="X76" s="899"/>
      <c r="Y76" s="1056"/>
      <c r="Z76" s="902"/>
      <c r="AA76" s="905"/>
      <c r="AB76" s="902"/>
      <c r="AC76" s="902"/>
      <c r="AD76" s="902"/>
    </row>
    <row customHeight="1" ht="18">
      <c r="A77" s="901"/>
      <c r="B77" s="955">
        <v>60</v>
      </c>
      <c r="C77" s="899"/>
      <c r="D77" s="1023"/>
      <c r="E77" s="899"/>
      <c r="F77" s="899" t="s">
        <v>2160</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148</v>
      </c>
      <c r="S77" s="1013"/>
      <c r="T77" s="899"/>
      <c r="U77" s="899"/>
      <c r="V77" s="899"/>
      <c r="W77" s="899" t="s">
        <v>2180</v>
      </c>
      <c r="X77" s="899"/>
      <c r="Y77" s="1056"/>
      <c r="Z77" s="902"/>
      <c r="AA77" s="905"/>
      <c r="AB77" s="902"/>
      <c r="AC77" s="902"/>
      <c r="AD77" s="902"/>
    </row>
    <row customHeight="1" ht="72">
      <c r="A78" s="901"/>
      <c r="B78" s="955">
        <v>61</v>
      </c>
      <c r="C78" s="899" t="s">
        <v>2156</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94</v>
      </c>
      <c r="P78" s="1013"/>
      <c r="Q78" s="1013"/>
      <c r="R78" s="1013"/>
      <c r="S78" s="1013"/>
      <c r="T78" s="899" t="s">
        <v>640</v>
      </c>
      <c r="U78" s="899"/>
      <c r="V78" s="899"/>
      <c r="W78" s="899"/>
      <c r="X78" s="899"/>
      <c r="Y78" s="1056"/>
      <c r="Z78" s="902" t="s">
        <v>2181</v>
      </c>
      <c r="AA78" s="905"/>
      <c r="AB78" s="902"/>
      <c r="AC78" s="902"/>
      <c r="AD78" s="902"/>
    </row>
    <row customHeight="1" ht="36">
      <c r="A79" s="901"/>
      <c r="B79" s="955">
        <v>62</v>
      </c>
      <c r="C79" s="899" t="s">
        <v>2158</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2182</v>
      </c>
      <c r="U79" s="899"/>
      <c r="V79" s="899"/>
      <c r="W79" s="899"/>
      <c r="X79" s="899"/>
      <c r="Y79" s="1056"/>
      <c r="Z79" s="902" t="s">
        <v>2183</v>
      </c>
      <c r="AA79" s="905"/>
      <c r="AB79" s="902"/>
      <c r="AC79" s="902"/>
      <c r="AD79" s="902"/>
    </row>
    <row customHeight="1" ht="45">
      <c r="A80" s="901"/>
      <c r="B80" s="955">
        <v>63</v>
      </c>
      <c r="C80" s="899" t="s">
        <v>2160</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2184</v>
      </c>
      <c r="U80" s="899"/>
      <c r="V80" s="899"/>
      <c r="W80" s="899"/>
      <c r="X80" s="899"/>
      <c r="Y80" s="1056"/>
      <c r="Z80" s="902" t="s">
        <v>2185</v>
      </c>
      <c r="AA80" s="905"/>
      <c r="AB80" s="902"/>
      <c r="AC80" s="902"/>
      <c r="AD80" s="902"/>
    </row>
    <row customHeight="1" ht="36">
      <c r="A81" s="901"/>
      <c r="B81" s="955">
        <v>64</v>
      </c>
      <c r="C81" s="899" t="s">
        <v>2162</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2068</v>
      </c>
      <c r="P81" s="1013"/>
      <c r="Q81" s="1013"/>
      <c r="R81" s="1013"/>
      <c r="S81" s="1013"/>
      <c r="T81" s="899" t="s">
        <v>2186</v>
      </c>
      <c r="U81" s="899"/>
      <c r="V81" s="899"/>
      <c r="W81" s="899"/>
      <c r="X81" s="899"/>
      <c r="Y81" s="1056"/>
      <c r="Z81" s="902" t="s">
        <v>2187</v>
      </c>
      <c r="AA81" s="905"/>
      <c r="AB81" s="902"/>
      <c r="AC81" s="902"/>
      <c r="AD81" s="902"/>
    </row>
    <row customHeight="1" ht="90">
      <c r="A82" s="901"/>
      <c r="B82" s="955">
        <v>65</v>
      </c>
      <c r="C82" s="899" t="s">
        <v>2171</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2188</v>
      </c>
      <c r="U82" s="899"/>
      <c r="V82" s="899"/>
      <c r="W82" s="899"/>
      <c r="X82" s="899"/>
      <c r="Y82" s="1056"/>
      <c r="Z82" s="902" t="s">
        <v>2189</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2077</v>
      </c>
      <c r="P83" s="1013"/>
      <c r="Q83" s="1013"/>
      <c r="R83" s="1013"/>
      <c r="S83" s="1013"/>
      <c r="T83" s="899" t="s">
        <v>2190</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2191</v>
      </c>
      <c r="P84" s="1013"/>
      <c r="Q84" s="1013"/>
      <c r="R84" s="1013"/>
      <c r="S84" s="1013"/>
      <c r="T84" s="899" t="s">
        <v>2192</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2081</v>
      </c>
      <c r="P85" s="1013"/>
      <c r="Q85" s="1013"/>
      <c r="R85" s="1013"/>
      <c r="S85" s="1013"/>
      <c r="T85" s="899" t="s">
        <v>2193</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2194</v>
      </c>
      <c r="P86" s="1013"/>
      <c r="Q86" s="1013"/>
      <c r="R86" s="1013"/>
      <c r="S86" s="1013"/>
      <c r="T86" s="899" t="s">
        <v>2195</v>
      </c>
      <c r="U86" s="899"/>
      <c r="V86" s="899"/>
      <c r="W86" s="899"/>
      <c r="X86" s="899"/>
      <c r="Y86" s="1056"/>
      <c r="Z86" s="902"/>
      <c r="AA86" s="905"/>
      <c r="AB86" s="902"/>
      <c r="AC86" s="902"/>
      <c r="AD86" s="902"/>
    </row>
    <row customHeight="1" ht="36">
      <c r="A87" s="901"/>
      <c r="B87" s="955">
        <v>70</v>
      </c>
      <c r="C87" s="899" t="s">
        <v>2196</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2197</v>
      </c>
      <c r="U87" s="899"/>
      <c r="V87" s="899"/>
      <c r="W87" s="899"/>
      <c r="X87" s="899"/>
      <c r="Y87" s="1056"/>
      <c r="Z87" s="902"/>
      <c r="AA87" s="905"/>
      <c r="AB87" s="902"/>
      <c r="AC87" s="902"/>
      <c r="AD87" s="902"/>
    </row>
    <row customHeight="1" ht="18">
      <c r="A88" s="901"/>
      <c r="B88" s="955">
        <v>71</v>
      </c>
      <c r="C88" s="899" t="s">
        <v>2198</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672</v>
      </c>
      <c r="U88" s="899"/>
      <c r="V88" s="899"/>
      <c r="W88" s="899"/>
      <c r="X88" s="899"/>
      <c r="Y88" s="1056"/>
      <c r="Z88" s="902"/>
      <c r="AA88" s="905"/>
      <c r="AB88" s="902"/>
      <c r="AC88" s="902"/>
      <c r="AD88" s="902"/>
    </row>
    <row customHeight="1" ht="18">
      <c r="A89" s="901"/>
      <c r="B89" s="955">
        <v>72</v>
      </c>
      <c r="C89" s="899" t="s">
        <v>2199</v>
      </c>
      <c r="D89" s="1023" t="s">
        <v>2196</v>
      </c>
      <c r="E89" s="899" t="s">
        <v>2196</v>
      </c>
      <c r="F89" s="899" t="s">
        <v>2162</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680</v>
      </c>
      <c r="U89" s="899" t="s">
        <v>680</v>
      </c>
      <c r="V89" s="899" t="s">
        <v>680</v>
      </c>
      <c r="W89" s="899" t="s">
        <v>680</v>
      </c>
      <c r="X89" s="899"/>
      <c r="Y89" s="1056"/>
      <c r="Z89" s="902"/>
      <c r="AA89" s="905"/>
      <c r="AB89" s="902"/>
      <c r="AC89" s="902"/>
      <c r="AD89" s="902"/>
    </row>
    <row customHeight="1" ht="27">
      <c r="A90" s="901"/>
      <c r="B90" s="955">
        <v>73</v>
      </c>
      <c r="C90" s="899" t="s">
        <v>2200</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682</v>
      </c>
      <c r="U90" s="899"/>
      <c r="V90" s="899"/>
      <c r="W90" s="899"/>
      <c r="X90" s="899"/>
      <c r="Y90" s="1056"/>
      <c r="Z90" s="902"/>
      <c r="AA90" s="905"/>
      <c r="AB90" s="902"/>
      <c r="AC90" s="902"/>
      <c r="AD90" s="902"/>
    </row>
    <row customHeight="1" ht="18">
      <c r="A91" s="901"/>
      <c r="B91" s="955">
        <v>74</v>
      </c>
      <c r="C91" s="899"/>
      <c r="D91" s="1023" t="s">
        <v>2198</v>
      </c>
      <c r="E91" s="899" t="s">
        <v>2198</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2201</v>
      </c>
      <c r="V91" s="899" t="s">
        <v>2201</v>
      </c>
      <c r="W91" s="899"/>
      <c r="X91" s="899"/>
      <c r="Y91" s="1056"/>
      <c r="Z91" s="902"/>
      <c r="AA91" s="905"/>
      <c r="AB91" s="902"/>
      <c r="AC91" s="902"/>
      <c r="AD91" s="902"/>
    </row>
    <row customHeight="1" ht="27">
      <c r="A92" s="901"/>
      <c r="B92" s="955">
        <v>75</v>
      </c>
      <c r="C92" s="899"/>
      <c r="D92" s="1023" t="s">
        <v>2199</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2202</v>
      </c>
      <c r="V92" s="899"/>
      <c r="W92" s="899"/>
      <c r="X92" s="899"/>
      <c r="Y92" s="1056"/>
      <c r="Z92" s="902"/>
      <c r="AA92" s="905" t="s">
        <v>2203</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2109</v>
      </c>
      <c r="Q93" s="1013"/>
      <c r="R93" s="1013"/>
      <c r="S93" s="1013"/>
      <c r="T93" s="899"/>
      <c r="U93" s="899" t="s">
        <v>2204</v>
      </c>
      <c r="V93" s="899"/>
      <c r="W93" s="899"/>
      <c r="X93" s="899"/>
      <c r="Y93" s="1056"/>
      <c r="Z93" s="902"/>
      <c r="AA93" s="905" t="s">
        <v>2205</v>
      </c>
      <c r="AB93" s="902"/>
      <c r="AC93" s="902"/>
      <c r="AD93" s="902"/>
    </row>
    <row customHeight="1" ht="45">
      <c r="A94" s="901"/>
      <c r="B94" s="955">
        <v>77</v>
      </c>
      <c r="C94" s="899"/>
      <c r="D94" s="1023" t="s">
        <v>2200</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1465</v>
      </c>
      <c r="Q94" s="1013"/>
      <c r="R94" s="1013"/>
      <c r="S94" s="1013"/>
      <c r="T94" s="899"/>
      <c r="U94" s="899" t="s">
        <v>2206</v>
      </c>
      <c r="V94" s="899"/>
      <c r="W94" s="899"/>
      <c r="X94" s="899"/>
      <c r="Y94" s="1056"/>
      <c r="Z94" s="902"/>
      <c r="AA94" s="905" t="s">
        <v>2207</v>
      </c>
      <c r="AB94" s="902"/>
      <c r="AC94" s="902"/>
      <c r="AD94" s="902"/>
    </row>
    <row customHeight="1" ht="99">
      <c r="A95" s="901"/>
      <c r="B95" s="955">
        <v>78</v>
      </c>
      <c r="C95" s="899" t="s">
        <v>2208</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1465</v>
      </c>
      <c r="P95" s="1013"/>
      <c r="Q95" s="1013"/>
      <c r="R95" s="1013"/>
      <c r="S95" s="1013"/>
      <c r="T95" s="899" t="s">
        <v>2209</v>
      </c>
      <c r="U95" s="899"/>
      <c r="V95" s="899"/>
      <c r="W95" s="899"/>
      <c r="X95" s="899"/>
      <c r="Y95" s="1056"/>
      <c r="Z95" s="902"/>
      <c r="AA95" s="905"/>
      <c r="AB95" s="902"/>
      <c r="AC95" s="902"/>
      <c r="AD95" s="902"/>
    </row>
    <row customHeight="1" ht="99">
      <c r="A96" s="901"/>
      <c r="B96" s="955">
        <v>79</v>
      </c>
      <c r="C96" s="899" t="s">
        <v>1153</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1471</v>
      </c>
      <c r="P96" s="1013"/>
      <c r="Q96" s="1013"/>
      <c r="R96" s="1013"/>
      <c r="S96" s="1013"/>
      <c r="T96" s="899" t="s">
        <v>2210</v>
      </c>
      <c r="U96" s="899"/>
      <c r="V96" s="899"/>
      <c r="W96" s="899"/>
      <c r="X96" s="899"/>
      <c r="Y96" s="1056"/>
      <c r="Z96" s="902" t="s">
        <v>2211</v>
      </c>
      <c r="AA96" s="905"/>
      <c r="AB96" s="902"/>
      <c r="AC96" s="902"/>
      <c r="AD96" s="902"/>
    </row>
    <row customHeight="1" ht="63">
      <c r="A97" s="901"/>
      <c r="B97" s="955">
        <v>80</v>
      </c>
      <c r="C97" s="899" t="s">
        <v>2212</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1483</v>
      </c>
      <c r="P97" s="1013"/>
      <c r="Q97" s="1013"/>
      <c r="R97" s="1013"/>
      <c r="S97" s="1013"/>
      <c r="T97" s="899" t="s">
        <v>2213</v>
      </c>
      <c r="U97" s="899"/>
      <c r="V97" s="899"/>
      <c r="W97" s="899"/>
      <c r="X97" s="899"/>
      <c r="Y97" s="1056"/>
      <c r="Z97" s="902" t="s">
        <v>2214</v>
      </c>
      <c r="AA97" s="905"/>
      <c r="AB97" s="902"/>
      <c r="AC97" s="902"/>
      <c r="AD97" s="902"/>
    </row>
    <row customHeight="1" ht="63">
      <c r="A98" s="901"/>
      <c r="B98" s="955">
        <v>81</v>
      </c>
      <c r="C98" s="899" t="s">
        <v>2215</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1497</v>
      </c>
      <c r="P98" s="1013"/>
      <c r="Q98" s="1013"/>
      <c r="R98" s="1013"/>
      <c r="S98" s="1013"/>
      <c r="T98" s="899" t="s">
        <v>2216</v>
      </c>
      <c r="U98" s="899"/>
      <c r="V98" s="899"/>
      <c r="W98" s="899"/>
      <c r="X98" s="899"/>
      <c r="Y98" s="1056"/>
      <c r="Z98" s="902" t="s">
        <v>2214</v>
      </c>
      <c r="AA98" s="905"/>
      <c r="AB98" s="902"/>
      <c r="AC98" s="902"/>
      <c r="AD98" s="902"/>
    </row>
    <row customHeight="1" ht="90">
      <c r="A99" s="901"/>
      <c r="B99" s="955">
        <v>82</v>
      </c>
      <c r="C99" s="899" t="s">
        <v>2217</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1508</v>
      </c>
      <c r="P99" s="1013"/>
      <c r="Q99" s="1013"/>
      <c r="R99" s="1013"/>
      <c r="S99" s="1013"/>
      <c r="T99" s="899" t="s">
        <v>2218</v>
      </c>
      <c r="U99" s="899"/>
      <c r="V99" s="899"/>
      <c r="W99" s="899"/>
      <c r="X99" s="899"/>
      <c r="Y99" s="1056"/>
      <c r="Z99" s="902" t="s">
        <v>637</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2219</v>
      </c>
      <c r="P100" s="1013"/>
      <c r="Q100" s="1013"/>
      <c r="R100" s="1013"/>
      <c r="S100" s="1013"/>
      <c r="T100" s="899" t="s">
        <v>2220</v>
      </c>
      <c r="U100" s="899"/>
      <c r="V100" s="899"/>
      <c r="W100" s="899"/>
      <c r="X100" s="899"/>
      <c r="Y100" s="1056"/>
      <c r="Z100" s="902" t="s">
        <v>637</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2221</v>
      </c>
      <c r="P101" s="1013"/>
      <c r="Q101" s="1013"/>
      <c r="R101" s="1013"/>
      <c r="S101" s="1013"/>
      <c r="T101" s="899" t="s">
        <v>2222</v>
      </c>
      <c r="U101" s="899"/>
      <c r="V101" s="899"/>
      <c r="W101" s="899"/>
      <c r="X101" s="899"/>
      <c r="Y101" s="1056"/>
      <c r="Z101" s="902" t="s">
        <v>637</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1662</v>
      </c>
      <c r="B148" s="901"/>
      <c r="C148" s="899" t="s">
        <v>2223</v>
      </c>
      <c r="D148" s="899" t="s">
        <v>1564</v>
      </c>
      <c r="E148" s="899" t="s">
        <v>1664</v>
      </c>
      <c r="F148" s="899" t="s">
        <v>2224</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1674</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93369B-8943-0095-55B7-FD8950392DA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2227</v>
      </c>
      <c r="M5" s="2659"/>
      <c r="N5" s="2659"/>
      <c r="O5" s="2659"/>
      <c r="P5" s="2659"/>
      <c r="Q5" s="2659"/>
      <c r="R5" s="2659"/>
      <c r="S5" s="2659"/>
      <c r="T5" s="2659"/>
      <c r="U5" s="2659"/>
      <c r="V5" s="1299"/>
      <c r="AD5" s="1211">
        <v>64</v>
      </c>
    </row>
    <row customHeight="1" ht="14.699999999999998">
      <c r="J6" s="432"/>
      <c r="K6" s="432"/>
      <c r="L6" s="2660" t="str">
        <f>IF(org=0,"Не определено",org)</f>
        <v>Муниципальное унитарное предприятие "Невельские коммунальные сети"</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Региональная энергетическая комиссия Сахалинской области</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424</v>
      </c>
      <c r="N9" s="360"/>
      <c r="O9" s="2307" t="str">
        <f>IF(TITLE_DATE_CHANGE_PERIOD="",IF(TITLE_DATE_PR="","",TITLE_DATE_PR),TITLE_DATE_CHANGE_PERIOD)</f>
        <v>45618.48091435185</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425</v>
      </c>
      <c r="N10" s="360"/>
      <c r="O10" s="2307" t="str">
        <f>IF(TITLE_NUMBER_PR_CHANGE="",IF(TITLE_NUMBER_PR="","",TITLE_NUMBER_PR),TITLE_NUMBER_PR_CHANGE)</f>
        <v>1-3.25-935/24</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44</v>
      </c>
      <c r="N11" s="360"/>
      <c r="O11" s="2307" t="str">
        <f>IF(TITLE_IST_PUB_CHANGE="",IF(TITLE_IST_PUB="","",TITLE_IST_PUB),TITLE_IST_PUB_CHANGE)</f>
        <v>Официальный интернет-портал правовой информации,официальный сайт Региональной энергетической комисси Сахалинской области.</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89</v>
      </c>
      <c r="M15" s="2265" t="s">
        <v>429</v>
      </c>
      <c r="N15" s="357"/>
      <c r="O15" s="2330" t="s">
        <v>2228</v>
      </c>
      <c r="P15" s="2331"/>
      <c r="Q15" s="2331"/>
      <c r="R15" s="2331"/>
      <c r="S15" s="2331"/>
      <c r="T15" s="2331"/>
      <c r="U15" s="2332"/>
      <c r="V15" s="2333" t="s">
        <v>431</v>
      </c>
      <c r="W15" s="2336" t="s">
        <v>1150</v>
      </c>
      <c r="X15" s="2183"/>
      <c r="AD15" s="1211">
        <v>14</v>
      </c>
    </row>
    <row customHeight="1" ht="35.699999999999996">
      <c r="J16" s="432"/>
      <c r="K16" s="432"/>
      <c r="L16" s="2329"/>
      <c r="M16" s="2265"/>
      <c r="N16" s="1087"/>
      <c r="O16" s="2316" t="s">
        <v>434</v>
      </c>
      <c r="P16" s="2316" t="s">
        <v>435</v>
      </c>
      <c r="Q16" s="2318" t="s">
        <v>436</v>
      </c>
      <c r="R16" s="2319"/>
      <c r="S16" s="2318" t="s">
        <v>449</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445</v>
      </c>
      <c r="R17" s="1278" t="s">
        <v>446</v>
      </c>
      <c r="S17" s="1348" t="s">
        <v>447</v>
      </c>
      <c r="T17" s="2326" t="s">
        <v>448</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67</v>
      </c>
      <c r="U25" s="2658"/>
      <c r="V25" s="2163" t="s">
        <v>19</v>
      </c>
      <c r="W25" s="381"/>
      <c r="X25" s="2309" t="s">
        <v>413</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592</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2229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2230</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271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809</v>
      </c>
      <c r="M35" s="2341" t="s">
        <v>2231</v>
      </c>
      <c r="N35" s="2341"/>
      <c r="O35" s="2341"/>
      <c r="P35" s="2341"/>
      <c r="Q35" s="2341"/>
      <c r="R35" s="2341"/>
      <c r="S35" s="2341"/>
      <c r="T35" s="2341"/>
      <c r="U35" s="2341"/>
      <c r="V35" s="2341"/>
      <c r="W35" s="2341"/>
      <c r="X35" s="2341"/>
      <c r="AD35" s="1211">
        <v>27</v>
      </c>
    </row>
    <row customHeight="1" ht="109.19999999999999">
      <c r="H36" s="593"/>
      <c r="I36" s="1359"/>
      <c r="M36" s="2341" t="s">
        <v>2232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83</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644BE-5F94-2F9D-5F8D-6BC2BED4CC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A41BD-F6F7-FAB2-DAE3-0E55BD754F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A8449-92C9-C12C-378D-84542F0043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72B7A-4CF8-0406-E596-32DD5C6080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868E1-2D05-1CDA-8CDD-9EBBA51300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C890E-AD7A-FA5D-E144-35DE1B328A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449E4-EC48-28DB-56DF-7EA656F1AB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50337-EA77-8351-4E4C-F2918F7A1C3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EFC03-C464-81D2-C8A1-FDCECCF570DC}"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2233</v>
      </c>
      <c r="B1" s="2672" t="s">
        <v>2234</v>
      </c>
      <c r="C1" s="2673" t="s">
        <v>2235</v>
      </c>
      <c r="D1" s="2674"/>
      <c r="E1" s="892" t="s">
        <v>2236</v>
      </c>
    </row>
    <row customHeight="1" ht="11.25">
      <c r="A2" s="2675"/>
      <c r="B2" s="821" t="s">
        <v>26</v>
      </c>
      <c r="C2" s="809"/>
      <c r="D2" s="820"/>
      <c r="E2" s="892"/>
    </row>
    <row customHeight="1" ht="11.25">
      <c r="A3" s="2676"/>
      <c r="B3" s="2677" t="s">
        <v>33</v>
      </c>
      <c r="C3" s="809"/>
      <c r="D3" s="820"/>
      <c r="E3" s="892"/>
    </row>
    <row customHeight="1" ht="11.25">
      <c r="A4" s="2678"/>
      <c r="B4" s="822" t="s">
        <v>1662</v>
      </c>
      <c r="C4" s="809"/>
      <c r="D4" s="820"/>
      <c r="E4" s="892"/>
    </row>
    <row customHeight="1" ht="11.25">
      <c r="A5" s="2679"/>
      <c r="B5" s="822" t="s">
        <v>1656</v>
      </c>
      <c r="C5" s="2680" t="s">
        <v>2000</v>
      </c>
      <c r="D5" s="2681" t="s">
        <v>2237</v>
      </c>
      <c r="E5" s="892"/>
    </row>
    <row s="2910" customFormat="1" customHeight="1" ht="11.25">
      <c r="A6" s="2682"/>
      <c r="B6" s="822" t="s">
        <v>1666</v>
      </c>
      <c r="C6" s="809"/>
      <c r="D6" s="820"/>
      <c r="E6" s="892"/>
    </row>
    <row customHeight="1" ht="11.25">
      <c r="A7" s="2683"/>
      <c r="B7" s="822" t="s">
        <v>1674</v>
      </c>
      <c r="C7" s="809"/>
      <c r="D7" s="820"/>
      <c r="E7" s="892"/>
    </row>
    <row customHeight="1" ht="11.25">
      <c r="A8" s="812"/>
      <c r="B8" s="822" t="s">
        <v>1669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6D8B3-D494-B911-8DFB-C1E084B55C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8C63E-DF0F-C503-3BDE-996C269607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A90EF-074B-50DF-3D0D-A5F7C5C74384}" mc:Ignorable="x14ac xr xr2 xr3">
  <sheetPr>
    <tabColor rgb="FFFFCC99"/>
  </sheetPr>
  <dimension ref="A1:I274"/>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2238</v>
      </c>
      <c r="B1" s="124" t="s">
        <v>2239</v>
      </c>
      <c r="C1" s="124" t="s">
        <v>2240</v>
      </c>
      <c r="D1" s="124" t="s">
        <v>2241</v>
      </c>
      <c r="E1" s="124" t="s">
        <v>2242</v>
      </c>
      <c r="F1" s="124" t="s">
        <v>2243</v>
      </c>
      <c r="G1" s="124" t="s">
        <v>2244</v>
      </c>
      <c r="H1" s="124" t="s">
        <v>2245</v>
      </c>
      <c r="I1" s="124" t="s">
        <v>2246</v>
      </c>
    </row>
    <row customHeight="1" ht="11.25">
      <c r="A2" s="5998" t="s">
        <v>2247</v>
      </c>
      <c r="B2" s="5998" t="s">
        <v>16</v>
      </c>
      <c r="C2" s="5998" t="s">
        <v>2248</v>
      </c>
      <c r="D2" s="5998" t="s">
        <v>2249</v>
      </c>
      <c r="E2" s="5998" t="s">
        <v>2250</v>
      </c>
      <c r="F2" s="5998" t="s">
        <v>2251</v>
      </c>
      <c r="G2" s="5998" t="s">
        <v>28</v>
      </c>
      <c r="H2" s="5998" t="s">
        <v>28</v>
      </c>
      <c r="I2" s="5998" t="s">
        <v>813</v>
      </c>
    </row>
    <row customHeight="1" ht="11.25">
      <c r="A3" s="5998" t="s">
        <v>2247</v>
      </c>
      <c r="B3" s="5998" t="s">
        <v>16</v>
      </c>
      <c r="C3" s="5998" t="s">
        <v>2252</v>
      </c>
      <c r="D3" s="5998" t="s">
        <v>2253</v>
      </c>
      <c r="E3" s="5998" t="s">
        <v>2254</v>
      </c>
      <c r="F3" s="5998" t="s">
        <v>2255</v>
      </c>
      <c r="G3" s="5998" t="s">
        <v>28</v>
      </c>
      <c r="H3" s="5998" t="s">
        <v>28</v>
      </c>
      <c r="I3" s="5998" t="s">
        <v>813</v>
      </c>
    </row>
    <row customHeight="1" ht="11.25">
      <c r="A4" s="5998" t="s">
        <v>2247</v>
      </c>
      <c r="B4" s="5998" t="s">
        <v>16</v>
      </c>
      <c r="C4" s="5998" t="s">
        <v>2256</v>
      </c>
      <c r="D4" s="5998" t="s">
        <v>2257</v>
      </c>
      <c r="E4" s="5998" t="s">
        <v>2258</v>
      </c>
      <c r="F4" s="5998" t="s">
        <v>2259</v>
      </c>
      <c r="G4" s="5998" t="s">
        <v>28</v>
      </c>
      <c r="H4" s="5998" t="s">
        <v>28</v>
      </c>
      <c r="I4" s="5998" t="s">
        <v>813</v>
      </c>
    </row>
    <row customHeight="1" ht="11.25">
      <c r="A5" s="5998" t="s">
        <v>2247</v>
      </c>
      <c r="B5" s="5998" t="s">
        <v>16</v>
      </c>
      <c r="C5" s="5998" t="s">
        <v>2260</v>
      </c>
      <c r="D5" s="5998" t="s">
        <v>2261</v>
      </c>
      <c r="E5" s="5998" t="s">
        <v>2262</v>
      </c>
      <c r="F5" s="5998" t="s">
        <v>2259</v>
      </c>
      <c r="G5" s="5998" t="s">
        <v>28</v>
      </c>
      <c r="H5" s="5998" t="s">
        <v>28</v>
      </c>
      <c r="I5" s="5998" t="s">
        <v>813</v>
      </c>
    </row>
    <row customHeight="1" ht="11.25">
      <c r="A6" s="5998" t="s">
        <v>2247</v>
      </c>
      <c r="B6" s="5998" t="s">
        <v>16</v>
      </c>
      <c r="C6" s="5998" t="s">
        <v>2263</v>
      </c>
      <c r="D6" s="5998" t="s">
        <v>2264</v>
      </c>
      <c r="E6" s="5998" t="s">
        <v>2265</v>
      </c>
      <c r="F6" s="5998" t="s">
        <v>2266</v>
      </c>
      <c r="G6" s="5998" t="s">
        <v>28</v>
      </c>
      <c r="H6" s="5998" t="s">
        <v>28</v>
      </c>
      <c r="I6" s="5998" t="s">
        <v>813</v>
      </c>
    </row>
    <row customHeight="1" ht="11.25">
      <c r="A7" s="5998" t="s">
        <v>2247</v>
      </c>
      <c r="B7" s="5998" t="s">
        <v>16</v>
      </c>
      <c r="C7" s="5998" t="s">
        <v>2267</v>
      </c>
      <c r="D7" s="5998" t="s">
        <v>2268</v>
      </c>
      <c r="E7" s="5998" t="s">
        <v>2269</v>
      </c>
      <c r="F7" s="5998" t="s">
        <v>2270</v>
      </c>
      <c r="G7" s="5998" t="s">
        <v>28</v>
      </c>
      <c r="H7" s="5998" t="s">
        <v>28</v>
      </c>
      <c r="I7" s="5998" t="s">
        <v>813</v>
      </c>
    </row>
    <row customHeight="1" ht="11.25">
      <c r="A8" s="5998" t="s">
        <v>2247</v>
      </c>
      <c r="B8" s="5998" t="s">
        <v>16</v>
      </c>
      <c r="C8" s="5998" t="s">
        <v>2271</v>
      </c>
      <c r="D8" s="5998" t="s">
        <v>2272</v>
      </c>
      <c r="E8" s="5998" t="s">
        <v>2273</v>
      </c>
      <c r="F8" s="5998" t="s">
        <v>2274</v>
      </c>
      <c r="G8" s="5998" t="s">
        <v>28</v>
      </c>
      <c r="H8" s="5998" t="s">
        <v>28</v>
      </c>
      <c r="I8" s="5998" t="s">
        <v>813</v>
      </c>
    </row>
    <row customHeight="1" ht="11.25">
      <c r="A9" s="5998" t="s">
        <v>2247</v>
      </c>
      <c r="B9" s="5998" t="s">
        <v>16</v>
      </c>
      <c r="C9" s="5998" t="s">
        <v>2275</v>
      </c>
      <c r="D9" s="5998" t="s">
        <v>2276</v>
      </c>
      <c r="E9" s="5998" t="s">
        <v>2277</v>
      </c>
      <c r="F9" s="5998" t="s">
        <v>2251</v>
      </c>
      <c r="G9" s="5998" t="s">
        <v>28</v>
      </c>
      <c r="H9" s="5998" t="s">
        <v>28</v>
      </c>
      <c r="I9" s="5998" t="s">
        <v>813</v>
      </c>
    </row>
    <row customHeight="1" ht="11.25">
      <c r="A10" s="5998" t="s">
        <v>2247</v>
      </c>
      <c r="B10" s="5998" t="s">
        <v>16</v>
      </c>
      <c r="C10" s="5998" t="s">
        <v>2278</v>
      </c>
      <c r="D10" s="5998" t="s">
        <v>2279</v>
      </c>
      <c r="E10" s="5998" t="s">
        <v>2280</v>
      </c>
      <c r="F10" s="5998" t="s">
        <v>2281</v>
      </c>
      <c r="G10" s="5998" t="s">
        <v>28</v>
      </c>
      <c r="H10" s="5998" t="s">
        <v>28</v>
      </c>
      <c r="I10" s="5998" t="s">
        <v>813</v>
      </c>
    </row>
    <row customHeight="1" ht="11.25">
      <c r="A11" s="5998" t="s">
        <v>2247</v>
      </c>
      <c r="B11" s="5998" t="s">
        <v>16</v>
      </c>
      <c r="C11" s="5998" t="s">
        <v>2282</v>
      </c>
      <c r="D11" s="5998" t="s">
        <v>2283</v>
      </c>
      <c r="E11" s="5998" t="s">
        <v>2284</v>
      </c>
      <c r="F11" s="5998" t="s">
        <v>2251</v>
      </c>
      <c r="G11" s="5998" t="s">
        <v>28</v>
      </c>
      <c r="H11" s="5998" t="s">
        <v>28</v>
      </c>
      <c r="I11" s="5998" t="s">
        <v>813</v>
      </c>
    </row>
    <row customHeight="1" ht="11.25">
      <c r="A12" s="5998" t="s">
        <v>2247</v>
      </c>
      <c r="B12" s="5998" t="s">
        <v>16</v>
      </c>
      <c r="C12" s="5998" t="s">
        <v>2285</v>
      </c>
      <c r="D12" s="5998" t="s">
        <v>2286</v>
      </c>
      <c r="E12" s="5998" t="s">
        <v>2287</v>
      </c>
      <c r="F12" s="5998" t="s">
        <v>2288</v>
      </c>
      <c r="G12" s="5998" t="s">
        <v>28</v>
      </c>
      <c r="H12" s="5998" t="s">
        <v>28</v>
      </c>
      <c r="I12" s="5998" t="s">
        <v>813</v>
      </c>
    </row>
    <row customHeight="1" ht="11.25">
      <c r="A13" s="5998" t="s">
        <v>2247</v>
      </c>
      <c r="B13" s="5998" t="s">
        <v>16</v>
      </c>
      <c r="C13" s="5998" t="s">
        <v>2289</v>
      </c>
      <c r="D13" s="5998" t="s">
        <v>2290</v>
      </c>
      <c r="E13" s="5998" t="s">
        <v>2291</v>
      </c>
      <c r="F13" s="5998" t="s">
        <v>2288</v>
      </c>
      <c r="G13" s="5998" t="s">
        <v>28</v>
      </c>
      <c r="H13" s="5998" t="s">
        <v>28</v>
      </c>
      <c r="I13" s="5998" t="s">
        <v>813</v>
      </c>
    </row>
    <row customHeight="1" ht="11.25">
      <c r="A14" s="5998" t="s">
        <v>2247</v>
      </c>
      <c r="B14" s="5998" t="s">
        <v>16</v>
      </c>
      <c r="C14" s="5998" t="s">
        <v>2292</v>
      </c>
      <c r="D14" s="5998" t="s">
        <v>2293</v>
      </c>
      <c r="E14" s="5998" t="s">
        <v>2294</v>
      </c>
      <c r="F14" s="5998" t="s">
        <v>2295</v>
      </c>
      <c r="G14" s="5998" t="s">
        <v>28</v>
      </c>
      <c r="H14" s="5998" t="s">
        <v>28</v>
      </c>
      <c r="I14" s="5998" t="s">
        <v>813</v>
      </c>
    </row>
    <row customHeight="1" ht="11.25">
      <c r="A15" s="5998" t="s">
        <v>2247</v>
      </c>
      <c r="B15" s="5998" t="s">
        <v>16</v>
      </c>
      <c r="C15" s="5998" t="s">
        <v>2296</v>
      </c>
      <c r="D15" s="5998" t="s">
        <v>2297</v>
      </c>
      <c r="E15" s="5998" t="s">
        <v>2298</v>
      </c>
      <c r="F15" s="5998" t="s">
        <v>2270</v>
      </c>
      <c r="G15" s="5998" t="s">
        <v>28</v>
      </c>
      <c r="H15" s="5998" t="s">
        <v>28</v>
      </c>
      <c r="I15" s="5998" t="s">
        <v>813</v>
      </c>
    </row>
    <row customHeight="1" ht="11.25">
      <c r="A16" s="5998" t="s">
        <v>2247</v>
      </c>
      <c r="B16" s="5998" t="s">
        <v>16</v>
      </c>
      <c r="C16" s="5998" t="s">
        <v>2299</v>
      </c>
      <c r="D16" s="5998" t="s">
        <v>2297</v>
      </c>
      <c r="E16" s="5998" t="s">
        <v>2300</v>
      </c>
      <c r="F16" s="5998" t="s">
        <v>2301</v>
      </c>
      <c r="G16" s="5998" t="s">
        <v>28</v>
      </c>
      <c r="H16" s="5998" t="s">
        <v>28</v>
      </c>
      <c r="I16" s="5998" t="s">
        <v>813</v>
      </c>
    </row>
    <row customHeight="1" ht="11.25">
      <c r="A17" s="5998" t="s">
        <v>2247</v>
      </c>
      <c r="B17" s="5998" t="s">
        <v>16</v>
      </c>
      <c r="C17" s="5998" t="s">
        <v>2302</v>
      </c>
      <c r="D17" s="5998" t="s">
        <v>2303</v>
      </c>
      <c r="E17" s="5998" t="s">
        <v>2304</v>
      </c>
      <c r="F17" s="5998" t="s">
        <v>2305</v>
      </c>
      <c r="G17" s="5998" t="s">
        <v>28</v>
      </c>
      <c r="H17" s="5998" t="s">
        <v>28</v>
      </c>
      <c r="I17" s="5998" t="s">
        <v>813</v>
      </c>
    </row>
    <row customHeight="1" ht="11.25">
      <c r="A18" s="5998" t="s">
        <v>2247</v>
      </c>
      <c r="B18" s="5998" t="s">
        <v>16</v>
      </c>
      <c r="C18" s="5998" t="s">
        <v>2306</v>
      </c>
      <c r="D18" s="5998" t="s">
        <v>2307</v>
      </c>
      <c r="E18" s="5998" t="s">
        <v>2308</v>
      </c>
      <c r="F18" s="5998" t="s">
        <v>2251</v>
      </c>
      <c r="G18" s="5998" t="s">
        <v>28</v>
      </c>
      <c r="H18" s="5998" t="s">
        <v>28</v>
      </c>
      <c r="I18" s="5998" t="s">
        <v>813</v>
      </c>
    </row>
    <row customHeight="1" ht="11.25">
      <c r="A19" s="5998" t="s">
        <v>2247</v>
      </c>
      <c r="B19" s="5998" t="s">
        <v>16</v>
      </c>
      <c r="C19" s="5998" t="s">
        <v>2309</v>
      </c>
      <c r="D19" s="5998" t="s">
        <v>2310</v>
      </c>
      <c r="E19" s="5998" t="s">
        <v>2311</v>
      </c>
      <c r="F19" s="5998" t="s">
        <v>2312</v>
      </c>
      <c r="G19" s="5998" t="s">
        <v>2313</v>
      </c>
      <c r="H19" s="5998" t="s">
        <v>28</v>
      </c>
      <c r="I19" s="5998" t="s">
        <v>813</v>
      </c>
    </row>
    <row customHeight="1" ht="11.25">
      <c r="A20" s="5998" t="s">
        <v>2247</v>
      </c>
      <c r="B20" s="5998" t="s">
        <v>16</v>
      </c>
      <c r="C20" s="5998" t="s">
        <v>2314</v>
      </c>
      <c r="D20" s="5998" t="s">
        <v>2315</v>
      </c>
      <c r="E20" s="5998" t="s">
        <v>2316</v>
      </c>
      <c r="F20" s="5998" t="s">
        <v>2317</v>
      </c>
      <c r="G20" s="5998" t="s">
        <v>2318</v>
      </c>
      <c r="H20" s="5998" t="s">
        <v>28</v>
      </c>
      <c r="I20" s="5998" t="s">
        <v>813</v>
      </c>
    </row>
    <row customHeight="1" ht="11.25">
      <c r="A21" s="5998" t="s">
        <v>2247</v>
      </c>
      <c r="B21" s="5998" t="s">
        <v>16</v>
      </c>
      <c r="C21" s="5998" t="s">
        <v>2319</v>
      </c>
      <c r="D21" s="5998" t="s">
        <v>2320</v>
      </c>
      <c r="E21" s="5998" t="s">
        <v>2321</v>
      </c>
      <c r="F21" s="5998" t="s">
        <v>2274</v>
      </c>
      <c r="G21" s="5998" t="s">
        <v>2322</v>
      </c>
      <c r="H21" s="5998" t="s">
        <v>28</v>
      </c>
      <c r="I21" s="5998" t="s">
        <v>813</v>
      </c>
    </row>
    <row customHeight="1" ht="11.25">
      <c r="A22" s="5998" t="s">
        <v>2247</v>
      </c>
      <c r="B22" s="5998" t="s">
        <v>16</v>
      </c>
      <c r="C22" s="5998" t="s">
        <v>2323</v>
      </c>
      <c r="D22" s="5998" t="s">
        <v>2324</v>
      </c>
      <c r="E22" s="5998" t="s">
        <v>2325</v>
      </c>
      <c r="F22" s="5998" t="s">
        <v>2326</v>
      </c>
      <c r="G22" s="5998" t="s">
        <v>2327</v>
      </c>
      <c r="H22" s="5998" t="s">
        <v>28</v>
      </c>
      <c r="I22" s="5998" t="s">
        <v>813</v>
      </c>
    </row>
    <row customHeight="1" ht="11.25">
      <c r="A23" s="5998" t="s">
        <v>2247</v>
      </c>
      <c r="B23" s="5998" t="s">
        <v>16</v>
      </c>
      <c r="C23" s="5998" t="s">
        <v>2328</v>
      </c>
      <c r="D23" s="5998" t="s">
        <v>2329</v>
      </c>
      <c r="E23" s="5998" t="s">
        <v>2330</v>
      </c>
      <c r="F23" s="5998" t="s">
        <v>2331</v>
      </c>
      <c r="G23" s="5998" t="s">
        <v>28</v>
      </c>
      <c r="H23" s="5998" t="s">
        <v>28</v>
      </c>
      <c r="I23" s="5998" t="s">
        <v>813</v>
      </c>
    </row>
    <row customHeight="1" ht="11.25">
      <c r="A24" s="5998" t="s">
        <v>2247</v>
      </c>
      <c r="B24" s="5998" t="s">
        <v>16</v>
      </c>
      <c r="C24" s="5998" t="s">
        <v>2332</v>
      </c>
      <c r="D24" s="5998" t="s">
        <v>2333</v>
      </c>
      <c r="E24" s="5998" t="s">
        <v>2334</v>
      </c>
      <c r="F24" s="5998" t="s">
        <v>2259</v>
      </c>
      <c r="G24" s="5998" t="s">
        <v>2335</v>
      </c>
      <c r="H24" s="5998" t="s">
        <v>28</v>
      </c>
      <c r="I24" s="5998" t="s">
        <v>813</v>
      </c>
    </row>
    <row customHeight="1" ht="11.25">
      <c r="A25" s="5998" t="s">
        <v>2247</v>
      </c>
      <c r="B25" s="5998" t="s">
        <v>16</v>
      </c>
      <c r="C25" s="5998" t="s">
        <v>2336</v>
      </c>
      <c r="D25" s="5998" t="s">
        <v>2333</v>
      </c>
      <c r="E25" s="5998" t="s">
        <v>2337</v>
      </c>
      <c r="F25" s="5998" t="s">
        <v>2266</v>
      </c>
      <c r="G25" s="5998" t="s">
        <v>28</v>
      </c>
      <c r="H25" s="5998" t="s">
        <v>28</v>
      </c>
      <c r="I25" s="5998" t="s">
        <v>813</v>
      </c>
    </row>
    <row customHeight="1" ht="11.25">
      <c r="A26" s="5998" t="s">
        <v>2247</v>
      </c>
      <c r="B26" s="5998" t="s">
        <v>16</v>
      </c>
      <c r="C26" s="5998" t="s">
        <v>2338</v>
      </c>
      <c r="D26" s="5998" t="s">
        <v>2333</v>
      </c>
      <c r="E26" s="5998" t="s">
        <v>2339</v>
      </c>
      <c r="F26" s="5998" t="s">
        <v>2317</v>
      </c>
      <c r="G26" s="5998" t="s">
        <v>2340</v>
      </c>
      <c r="H26" s="5998" t="s">
        <v>28</v>
      </c>
      <c r="I26" s="5998" t="s">
        <v>813</v>
      </c>
    </row>
    <row customHeight="1" ht="11.25">
      <c r="A27" s="5998" t="s">
        <v>2247</v>
      </c>
      <c r="B27" s="5998" t="s">
        <v>16</v>
      </c>
      <c r="C27" s="5998" t="s">
        <v>2341</v>
      </c>
      <c r="D27" s="5998" t="s">
        <v>2342</v>
      </c>
      <c r="E27" s="5998" t="s">
        <v>2343</v>
      </c>
      <c r="F27" s="5998" t="s">
        <v>2317</v>
      </c>
      <c r="G27" s="5998" t="s">
        <v>2344</v>
      </c>
      <c r="H27" s="5998" t="s">
        <v>28</v>
      </c>
      <c r="I27" s="5998" t="s">
        <v>813</v>
      </c>
    </row>
    <row customHeight="1" ht="11.25">
      <c r="A28" s="5998" t="s">
        <v>2247</v>
      </c>
      <c r="B28" s="5998" t="s">
        <v>16</v>
      </c>
      <c r="C28" s="5998" t="s">
        <v>2345</v>
      </c>
      <c r="D28" s="5998" t="s">
        <v>2346</v>
      </c>
      <c r="E28" s="5998" t="s">
        <v>2347</v>
      </c>
      <c r="F28" s="5998" t="s">
        <v>2266</v>
      </c>
      <c r="G28" s="5998" t="s">
        <v>28</v>
      </c>
      <c r="H28" s="5998" t="s">
        <v>28</v>
      </c>
      <c r="I28" s="5998" t="s">
        <v>813</v>
      </c>
    </row>
    <row customHeight="1" ht="11.25">
      <c r="A29" s="5998" t="s">
        <v>2247</v>
      </c>
      <c r="B29" s="5998" t="s">
        <v>16</v>
      </c>
      <c r="C29" s="5998" t="s">
        <v>2348</v>
      </c>
      <c r="D29" s="5998" t="s">
        <v>2349</v>
      </c>
      <c r="E29" s="5998" t="s">
        <v>2350</v>
      </c>
      <c r="F29" s="5998" t="s">
        <v>2326</v>
      </c>
      <c r="G29" s="5998" t="s">
        <v>28</v>
      </c>
      <c r="H29" s="5998" t="s">
        <v>28</v>
      </c>
      <c r="I29" s="5998" t="s">
        <v>813</v>
      </c>
    </row>
    <row customHeight="1" ht="11.25">
      <c r="A30" s="5998" t="s">
        <v>2247</v>
      </c>
      <c r="B30" s="5998" t="s">
        <v>16</v>
      </c>
      <c r="C30" s="5998" t="s">
        <v>2351</v>
      </c>
      <c r="D30" s="5998" t="s">
        <v>2352</v>
      </c>
      <c r="E30" s="5998" t="s">
        <v>2353</v>
      </c>
      <c r="F30" s="5998" t="s">
        <v>2354</v>
      </c>
      <c r="G30" s="5998" t="s">
        <v>28</v>
      </c>
      <c r="H30" s="5998" t="s">
        <v>28</v>
      </c>
      <c r="I30" s="5998" t="s">
        <v>813</v>
      </c>
    </row>
    <row customHeight="1" ht="11.25">
      <c r="A31" s="5998" t="s">
        <v>2247</v>
      </c>
      <c r="B31" s="5998" t="s">
        <v>16</v>
      </c>
      <c r="C31" s="5998" t="s">
        <v>2355</v>
      </c>
      <c r="D31" s="5998" t="s">
        <v>2356</v>
      </c>
      <c r="E31" s="5998" t="s">
        <v>2357</v>
      </c>
      <c r="F31" s="5998" t="s">
        <v>2288</v>
      </c>
      <c r="G31" s="5998" t="s">
        <v>2358</v>
      </c>
      <c r="H31" s="5998" t="s">
        <v>28</v>
      </c>
      <c r="I31" s="5998" t="s">
        <v>813</v>
      </c>
    </row>
    <row customHeight="1" ht="11.25">
      <c r="A32" s="5998" t="s">
        <v>2247</v>
      </c>
      <c r="B32" s="5998" t="s">
        <v>16</v>
      </c>
      <c r="C32" s="5998" t="s">
        <v>2359</v>
      </c>
      <c r="D32" s="5998" t="s">
        <v>2360</v>
      </c>
      <c r="E32" s="5998" t="s">
        <v>2361</v>
      </c>
      <c r="F32" s="5998" t="s">
        <v>2326</v>
      </c>
      <c r="G32" s="5998" t="s">
        <v>2362</v>
      </c>
      <c r="H32" s="5998" t="s">
        <v>28</v>
      </c>
      <c r="I32" s="5998" t="s">
        <v>813</v>
      </c>
    </row>
    <row customHeight="1" ht="11.25">
      <c r="A33" s="5998" t="s">
        <v>2247</v>
      </c>
      <c r="B33" s="5998" t="s">
        <v>16</v>
      </c>
      <c r="C33" s="5998" t="s">
        <v>2363</v>
      </c>
      <c r="D33" s="5998" t="s">
        <v>2364</v>
      </c>
      <c r="E33" s="5998" t="s">
        <v>2365</v>
      </c>
      <c r="F33" s="5998" t="s">
        <v>2288</v>
      </c>
      <c r="G33" s="5998" t="s">
        <v>2366</v>
      </c>
      <c r="H33" s="5998" t="s">
        <v>28</v>
      </c>
      <c r="I33" s="5998" t="s">
        <v>813</v>
      </c>
    </row>
    <row customHeight="1" ht="11.25">
      <c r="A34" s="5998" t="s">
        <v>2247</v>
      </c>
      <c r="B34" s="5998" t="s">
        <v>16</v>
      </c>
      <c r="C34" s="5998" t="s">
        <v>2367</v>
      </c>
      <c r="D34" s="5998" t="s">
        <v>2368</v>
      </c>
      <c r="E34" s="5998" t="s">
        <v>2369</v>
      </c>
      <c r="F34" s="5998" t="s">
        <v>2274</v>
      </c>
      <c r="G34" s="5998" t="s">
        <v>2370</v>
      </c>
      <c r="H34" s="5998" t="s">
        <v>28</v>
      </c>
      <c r="I34" s="5998" t="s">
        <v>813</v>
      </c>
    </row>
    <row customHeight="1" ht="11.25">
      <c r="A35" s="5998" t="s">
        <v>2247</v>
      </c>
      <c r="B35" s="5998" t="s">
        <v>16</v>
      </c>
      <c r="C35" s="5998" t="s">
        <v>13</v>
      </c>
      <c r="D35" s="5998" t="s">
        <v>48</v>
      </c>
      <c r="E35" s="5998" t="s">
        <v>51</v>
      </c>
      <c r="F35" s="5998" t="s">
        <v>53</v>
      </c>
      <c r="G35" s="5998" t="s">
        <v>28</v>
      </c>
      <c r="H35" s="5998" t="s">
        <v>28</v>
      </c>
      <c r="I35" s="5998" t="s">
        <v>813</v>
      </c>
    </row>
    <row customHeight="1" ht="11.25">
      <c r="A36" s="5998" t="s">
        <v>2247</v>
      </c>
      <c r="B36" s="5998" t="s">
        <v>16</v>
      </c>
      <c r="C36" s="5998" t="s">
        <v>2371</v>
      </c>
      <c r="D36" s="5998" t="s">
        <v>2372</v>
      </c>
      <c r="E36" s="5998" t="s">
        <v>2373</v>
      </c>
      <c r="F36" s="5998" t="s">
        <v>2374</v>
      </c>
      <c r="G36" s="5998" t="s">
        <v>28</v>
      </c>
      <c r="H36" s="5998" t="s">
        <v>28</v>
      </c>
      <c r="I36" s="5998" t="s">
        <v>813</v>
      </c>
    </row>
    <row customHeight="1" ht="11.25">
      <c r="A37" s="5998" t="s">
        <v>2247</v>
      </c>
      <c r="B37" s="5998" t="s">
        <v>16</v>
      </c>
      <c r="C37" s="5998" t="s">
        <v>2375</v>
      </c>
      <c r="D37" s="5998" t="s">
        <v>2376</v>
      </c>
      <c r="E37" s="5998" t="s">
        <v>2377</v>
      </c>
      <c r="F37" s="5998" t="s">
        <v>2266</v>
      </c>
      <c r="G37" s="5998" t="s">
        <v>28</v>
      </c>
      <c r="H37" s="5998" t="s">
        <v>28</v>
      </c>
      <c r="I37" s="5998" t="s">
        <v>813</v>
      </c>
    </row>
    <row customHeight="1" ht="11.25">
      <c r="A38" s="5998" t="s">
        <v>2247</v>
      </c>
      <c r="B38" s="5998" t="s">
        <v>16</v>
      </c>
      <c r="C38" s="5998" t="s">
        <v>2378</v>
      </c>
      <c r="D38" s="5998" t="s">
        <v>2379</v>
      </c>
      <c r="E38" s="5998" t="s">
        <v>2380</v>
      </c>
      <c r="F38" s="5998" t="s">
        <v>2305</v>
      </c>
      <c r="G38" s="5998" t="s">
        <v>28</v>
      </c>
      <c r="H38" s="5998" t="s">
        <v>28</v>
      </c>
      <c r="I38" s="5998" t="s">
        <v>813</v>
      </c>
    </row>
    <row customHeight="1" ht="11.25">
      <c r="A39" s="5998" t="s">
        <v>2247</v>
      </c>
      <c r="B39" s="5998" t="s">
        <v>16</v>
      </c>
      <c r="C39" s="5998" t="s">
        <v>2381</v>
      </c>
      <c r="D39" s="5998" t="s">
        <v>2382</v>
      </c>
      <c r="E39" s="5998" t="s">
        <v>2280</v>
      </c>
      <c r="F39" s="5998" t="s">
        <v>2383</v>
      </c>
      <c r="G39" s="5998" t="s">
        <v>28</v>
      </c>
      <c r="H39" s="5998" t="s">
        <v>28</v>
      </c>
      <c r="I39" s="5998" t="s">
        <v>813</v>
      </c>
    </row>
    <row customHeight="1" ht="11.25">
      <c r="A40" s="5998" t="s">
        <v>2247</v>
      </c>
      <c r="B40" s="5998" t="s">
        <v>16</v>
      </c>
      <c r="C40" s="5998" t="s">
        <v>2384</v>
      </c>
      <c r="D40" s="5998" t="s">
        <v>2385</v>
      </c>
      <c r="E40" s="5998" t="s">
        <v>2386</v>
      </c>
      <c r="F40" s="5998" t="s">
        <v>2317</v>
      </c>
      <c r="G40" s="5998" t="s">
        <v>2387</v>
      </c>
      <c r="H40" s="5998" t="s">
        <v>28</v>
      </c>
      <c r="I40" s="5998" t="s">
        <v>813</v>
      </c>
    </row>
    <row customHeight="1" ht="11.25">
      <c r="A41" s="5998" t="s">
        <v>2247</v>
      </c>
      <c r="B41" s="5998" t="s">
        <v>16</v>
      </c>
      <c r="C41" s="5998" t="s">
        <v>2388</v>
      </c>
      <c r="D41" s="5998" t="s">
        <v>2389</v>
      </c>
      <c r="E41" s="5998" t="s">
        <v>2390</v>
      </c>
      <c r="F41" s="5998" t="s">
        <v>2391</v>
      </c>
      <c r="G41" s="5998" t="s">
        <v>2392</v>
      </c>
      <c r="H41" s="5998" t="s">
        <v>28</v>
      </c>
      <c r="I41" s="5998" t="s">
        <v>813</v>
      </c>
    </row>
    <row customHeight="1" ht="11.25">
      <c r="A42" s="5998" t="s">
        <v>2247</v>
      </c>
      <c r="B42" s="5998" t="s">
        <v>16</v>
      </c>
      <c r="C42" s="5998" t="s">
        <v>2393</v>
      </c>
      <c r="D42" s="5998" t="s">
        <v>2394</v>
      </c>
      <c r="E42" s="5998" t="s">
        <v>2395</v>
      </c>
      <c r="F42" s="5998" t="s">
        <v>2396</v>
      </c>
      <c r="G42" s="5998" t="s">
        <v>2397</v>
      </c>
      <c r="H42" s="5998" t="s">
        <v>28</v>
      </c>
      <c r="I42" s="5998" t="s">
        <v>813</v>
      </c>
    </row>
    <row customHeight="1" ht="11.25">
      <c r="A43" s="5998" t="s">
        <v>2247</v>
      </c>
      <c r="B43" s="5998" t="s">
        <v>16</v>
      </c>
      <c r="C43" s="5998" t="s">
        <v>2398</v>
      </c>
      <c r="D43" s="5998" t="s">
        <v>2399</v>
      </c>
      <c r="E43" s="5998" t="s">
        <v>2400</v>
      </c>
      <c r="F43" s="5998" t="s">
        <v>2251</v>
      </c>
      <c r="G43" s="5998" t="s">
        <v>28</v>
      </c>
      <c r="H43" s="5998" t="s">
        <v>28</v>
      </c>
      <c r="I43" s="5998" t="s">
        <v>813</v>
      </c>
    </row>
    <row customHeight="1" ht="11.25">
      <c r="A44" s="5998" t="s">
        <v>2247</v>
      </c>
      <c r="B44" s="5998" t="s">
        <v>16</v>
      </c>
      <c r="C44" s="5998" t="s">
        <v>2401</v>
      </c>
      <c r="D44" s="5998" t="s">
        <v>2399</v>
      </c>
      <c r="E44" s="5998" t="s">
        <v>2400</v>
      </c>
      <c r="F44" s="5998" t="s">
        <v>2402</v>
      </c>
      <c r="G44" s="5998" t="s">
        <v>28</v>
      </c>
      <c r="H44" s="5998" t="s">
        <v>28</v>
      </c>
      <c r="I44" s="5998" t="s">
        <v>813</v>
      </c>
    </row>
    <row customHeight="1" ht="11.25">
      <c r="A45" s="5998" t="s">
        <v>2247</v>
      </c>
      <c r="B45" s="5998" t="s">
        <v>16</v>
      </c>
      <c r="C45" s="5998" t="s">
        <v>2403</v>
      </c>
      <c r="D45" s="5998" t="s">
        <v>2404</v>
      </c>
      <c r="E45" s="5998" t="s">
        <v>2405</v>
      </c>
      <c r="F45" s="5998" t="s">
        <v>2288</v>
      </c>
      <c r="G45" s="5998" t="s">
        <v>28</v>
      </c>
      <c r="H45" s="5998" t="s">
        <v>28</v>
      </c>
      <c r="I45" s="5998" t="s">
        <v>813</v>
      </c>
    </row>
    <row customHeight="1" ht="11.25">
      <c r="A46" s="5998" t="s">
        <v>2247</v>
      </c>
      <c r="B46" s="5998" t="s">
        <v>16</v>
      </c>
      <c r="C46" s="5998" t="s">
        <v>2406</v>
      </c>
      <c r="D46" s="5998" t="s">
        <v>2407</v>
      </c>
      <c r="E46" s="5998" t="s">
        <v>2408</v>
      </c>
      <c r="F46" s="5998" t="s">
        <v>2396</v>
      </c>
      <c r="G46" s="5998" t="s">
        <v>2409</v>
      </c>
      <c r="H46" s="5998" t="s">
        <v>28</v>
      </c>
      <c r="I46" s="5998" t="s">
        <v>813</v>
      </c>
    </row>
    <row customHeight="1" ht="11.25">
      <c r="A47" s="5998" t="s">
        <v>2247</v>
      </c>
      <c r="B47" s="5998" t="s">
        <v>16</v>
      </c>
      <c r="C47" s="5998" t="s">
        <v>2410</v>
      </c>
      <c r="D47" s="5998" t="s">
        <v>2411</v>
      </c>
      <c r="E47" s="5998" t="s">
        <v>2412</v>
      </c>
      <c r="F47" s="5998" t="s">
        <v>2396</v>
      </c>
      <c r="G47" s="5998" t="s">
        <v>28</v>
      </c>
      <c r="H47" s="5998" t="s">
        <v>28</v>
      </c>
      <c r="I47" s="5998" t="s">
        <v>813</v>
      </c>
    </row>
    <row customHeight="1" ht="11.25">
      <c r="A48" s="5998" t="s">
        <v>2247</v>
      </c>
      <c r="B48" s="5998" t="s">
        <v>16</v>
      </c>
      <c r="C48" s="5998" t="s">
        <v>2413</v>
      </c>
      <c r="D48" s="5998" t="s">
        <v>2414</v>
      </c>
      <c r="E48" s="5998" t="s">
        <v>2415</v>
      </c>
      <c r="F48" s="5998" t="s">
        <v>2266</v>
      </c>
      <c r="G48" s="5998" t="s">
        <v>28</v>
      </c>
      <c r="H48" s="5998" t="s">
        <v>28</v>
      </c>
      <c r="I48" s="5998" t="s">
        <v>813</v>
      </c>
    </row>
    <row customHeight="1" ht="11.25">
      <c r="A49" s="5998" t="s">
        <v>2247</v>
      </c>
      <c r="B49" s="5998" t="s">
        <v>16</v>
      </c>
      <c r="C49" s="5998" t="s">
        <v>2416</v>
      </c>
      <c r="D49" s="5998" t="s">
        <v>2417</v>
      </c>
      <c r="E49" s="5998" t="s">
        <v>2418</v>
      </c>
      <c r="F49" s="5998" t="s">
        <v>2251</v>
      </c>
      <c r="G49" s="5998" t="s">
        <v>28</v>
      </c>
      <c r="H49" s="5998" t="s">
        <v>28</v>
      </c>
      <c r="I49" s="5998" t="s">
        <v>813</v>
      </c>
    </row>
    <row customHeight="1" ht="11.25">
      <c r="A50" s="5998" t="s">
        <v>2247</v>
      </c>
      <c r="B50" s="5998" t="s">
        <v>16</v>
      </c>
      <c r="C50" s="5998" t="s">
        <v>2419</v>
      </c>
      <c r="D50" s="5998" t="s">
        <v>2420</v>
      </c>
      <c r="E50" s="5998" t="s">
        <v>2421</v>
      </c>
      <c r="F50" s="5998" t="s">
        <v>2391</v>
      </c>
      <c r="G50" s="5998" t="s">
        <v>28</v>
      </c>
      <c r="H50" s="5998" t="s">
        <v>28</v>
      </c>
      <c r="I50" s="5998" t="s">
        <v>813</v>
      </c>
    </row>
    <row customHeight="1" ht="11.25">
      <c r="A51" s="5998" t="s">
        <v>2247</v>
      </c>
      <c r="B51" s="5998" t="s">
        <v>16</v>
      </c>
      <c r="C51" s="5998" t="s">
        <v>2422</v>
      </c>
      <c r="D51" s="5998" t="s">
        <v>2423</v>
      </c>
      <c r="E51" s="5998" t="s">
        <v>2424</v>
      </c>
      <c r="F51" s="5998" t="s">
        <v>2326</v>
      </c>
      <c r="G51" s="5998" t="s">
        <v>28</v>
      </c>
      <c r="H51" s="5998" t="s">
        <v>28</v>
      </c>
      <c r="I51" s="5998" t="s">
        <v>813</v>
      </c>
    </row>
    <row customHeight="1" ht="11.25">
      <c r="A52" s="5998" t="s">
        <v>2247</v>
      </c>
      <c r="B52" s="5998" t="s">
        <v>16</v>
      </c>
      <c r="C52" s="5998" t="s">
        <v>2425</v>
      </c>
      <c r="D52" s="5998" t="s">
        <v>2426</v>
      </c>
      <c r="E52" s="5998" t="s">
        <v>2427</v>
      </c>
      <c r="F52" s="5998" t="s">
        <v>2251</v>
      </c>
      <c r="G52" s="5998" t="s">
        <v>28</v>
      </c>
      <c r="H52" s="5998" t="s">
        <v>28</v>
      </c>
      <c r="I52" s="5998" t="s">
        <v>813</v>
      </c>
    </row>
    <row customHeight="1" ht="11.25">
      <c r="A53" s="5998" t="s">
        <v>2247</v>
      </c>
      <c r="B53" s="5998" t="s">
        <v>16</v>
      </c>
      <c r="C53" s="5998" t="s">
        <v>2428</v>
      </c>
      <c r="D53" s="5998" t="s">
        <v>2429</v>
      </c>
      <c r="E53" s="5998" t="s">
        <v>2430</v>
      </c>
      <c r="F53" s="5998" t="s">
        <v>2301</v>
      </c>
      <c r="G53" s="5998" t="s">
        <v>2431</v>
      </c>
      <c r="H53" s="5998" t="s">
        <v>28</v>
      </c>
      <c r="I53" s="5998" t="s">
        <v>813</v>
      </c>
    </row>
    <row customHeight="1" ht="11.25">
      <c r="A54" s="5998" t="s">
        <v>2247</v>
      </c>
      <c r="B54" s="5998" t="s">
        <v>16</v>
      </c>
      <c r="C54" s="5998" t="s">
        <v>2432</v>
      </c>
      <c r="D54" s="5998" t="s">
        <v>2433</v>
      </c>
      <c r="E54" s="5998" t="s">
        <v>2434</v>
      </c>
      <c r="F54" s="5998" t="s">
        <v>2301</v>
      </c>
      <c r="G54" s="5998" t="s">
        <v>28</v>
      </c>
      <c r="H54" s="5998" t="s">
        <v>28</v>
      </c>
      <c r="I54" s="5998" t="s">
        <v>813</v>
      </c>
    </row>
    <row customHeight="1" ht="11.25">
      <c r="A55" s="5998" t="s">
        <v>2247</v>
      </c>
      <c r="B55" s="5998" t="s">
        <v>16</v>
      </c>
      <c r="C55" s="5998" t="s">
        <v>2435</v>
      </c>
      <c r="D55" s="5998" t="s">
        <v>2436</v>
      </c>
      <c r="E55" s="5998" t="s">
        <v>2437</v>
      </c>
      <c r="F55" s="5998" t="s">
        <v>2438</v>
      </c>
      <c r="G55" s="5998" t="s">
        <v>28</v>
      </c>
      <c r="H55" s="5998" t="s">
        <v>28</v>
      </c>
      <c r="I55" s="5998" t="s">
        <v>813</v>
      </c>
    </row>
    <row customHeight="1" ht="11.25">
      <c r="A56" s="5998" t="s">
        <v>2247</v>
      </c>
      <c r="B56" s="5998" t="s">
        <v>16</v>
      </c>
      <c r="C56" s="5998" t="s">
        <v>2439</v>
      </c>
      <c r="D56" s="5998" t="s">
        <v>2440</v>
      </c>
      <c r="E56" s="5998" t="s">
        <v>2441</v>
      </c>
      <c r="F56" s="5998" t="s">
        <v>2266</v>
      </c>
      <c r="G56" s="5998" t="s">
        <v>28</v>
      </c>
      <c r="H56" s="5998" t="s">
        <v>28</v>
      </c>
      <c r="I56" s="5998" t="s">
        <v>813</v>
      </c>
    </row>
    <row customHeight="1" ht="11.25">
      <c r="A57" s="5998" t="s">
        <v>2247</v>
      </c>
      <c r="B57" s="5998" t="s">
        <v>16</v>
      </c>
      <c r="C57" s="5998" t="s">
        <v>2442</v>
      </c>
      <c r="D57" s="5998" t="s">
        <v>2443</v>
      </c>
      <c r="E57" s="5998" t="s">
        <v>2444</v>
      </c>
      <c r="F57" s="5998" t="s">
        <v>2251</v>
      </c>
      <c r="G57" s="5998" t="s">
        <v>28</v>
      </c>
      <c r="H57" s="5998" t="s">
        <v>28</v>
      </c>
      <c r="I57" s="5998" t="s">
        <v>813</v>
      </c>
    </row>
    <row customHeight="1" ht="11.25">
      <c r="A58" s="5998" t="s">
        <v>2247</v>
      </c>
      <c r="B58" s="5998" t="s">
        <v>16</v>
      </c>
      <c r="C58" s="5998" t="s">
        <v>2445</v>
      </c>
      <c r="D58" s="5998" t="s">
        <v>2446</v>
      </c>
      <c r="E58" s="5998" t="s">
        <v>2447</v>
      </c>
      <c r="F58" s="5998" t="s">
        <v>2251</v>
      </c>
      <c r="G58" s="5998" t="s">
        <v>2448</v>
      </c>
      <c r="H58" s="5998" t="s">
        <v>28</v>
      </c>
      <c r="I58" s="5998" t="s">
        <v>813</v>
      </c>
    </row>
    <row customHeight="1" ht="11.25">
      <c r="A59" s="5998" t="s">
        <v>2247</v>
      </c>
      <c r="B59" s="5998" t="s">
        <v>16</v>
      </c>
      <c r="C59" s="5998" t="s">
        <v>2449</v>
      </c>
      <c r="D59" s="5998" t="s">
        <v>2450</v>
      </c>
      <c r="E59" s="5998" t="s">
        <v>2451</v>
      </c>
      <c r="F59" s="5998" t="s">
        <v>2259</v>
      </c>
      <c r="G59" s="5998" t="s">
        <v>28</v>
      </c>
      <c r="H59" s="5998" t="s">
        <v>28</v>
      </c>
      <c r="I59" s="5998" t="s">
        <v>813</v>
      </c>
    </row>
    <row customHeight="1" ht="11.25">
      <c r="A60" s="5998" t="s">
        <v>2247</v>
      </c>
      <c r="B60" s="5998" t="s">
        <v>16</v>
      </c>
      <c r="C60" s="5998" t="s">
        <v>2452</v>
      </c>
      <c r="D60" s="5998" t="s">
        <v>2453</v>
      </c>
      <c r="E60" s="5998" t="s">
        <v>2454</v>
      </c>
      <c r="F60" s="5998" t="s">
        <v>2259</v>
      </c>
      <c r="G60" s="5998" t="s">
        <v>28</v>
      </c>
      <c r="H60" s="5998" t="s">
        <v>28</v>
      </c>
      <c r="I60" s="5998" t="s">
        <v>813</v>
      </c>
    </row>
    <row customHeight="1" ht="11.25">
      <c r="A61" s="5998" t="s">
        <v>2247</v>
      </c>
      <c r="B61" s="5998" t="s">
        <v>16</v>
      </c>
      <c r="C61" s="5998" t="s">
        <v>2455</v>
      </c>
      <c r="D61" s="5998" t="s">
        <v>2456</v>
      </c>
      <c r="E61" s="5998" t="s">
        <v>2457</v>
      </c>
      <c r="F61" s="5998" t="s">
        <v>2251</v>
      </c>
      <c r="G61" s="5998" t="s">
        <v>2458</v>
      </c>
      <c r="H61" s="5998" t="s">
        <v>28</v>
      </c>
      <c r="I61" s="5998" t="s">
        <v>813</v>
      </c>
    </row>
    <row customHeight="1" ht="11.25">
      <c r="A62" s="5998" t="s">
        <v>2247</v>
      </c>
      <c r="B62" s="5998" t="s">
        <v>16</v>
      </c>
      <c r="C62" s="5998" t="s">
        <v>2459</v>
      </c>
      <c r="D62" s="5998" t="s">
        <v>2460</v>
      </c>
      <c r="E62" s="5998" t="s">
        <v>2461</v>
      </c>
      <c r="F62" s="5998" t="s">
        <v>2317</v>
      </c>
      <c r="G62" s="5998" t="s">
        <v>28</v>
      </c>
      <c r="H62" s="5998" t="s">
        <v>28</v>
      </c>
      <c r="I62" s="5998" t="s">
        <v>813</v>
      </c>
    </row>
    <row customHeight="1" ht="11.25">
      <c r="A63" s="5998" t="s">
        <v>2247</v>
      </c>
      <c r="B63" s="5998" t="s">
        <v>16</v>
      </c>
      <c r="C63" s="5998" t="s">
        <v>2462</v>
      </c>
      <c r="D63" s="5998" t="s">
        <v>2463</v>
      </c>
      <c r="E63" s="5998" t="s">
        <v>2464</v>
      </c>
      <c r="F63" s="5998" t="s">
        <v>2259</v>
      </c>
      <c r="G63" s="5998" t="s">
        <v>28</v>
      </c>
      <c r="H63" s="5998" t="s">
        <v>28</v>
      </c>
      <c r="I63" s="5998" t="s">
        <v>813</v>
      </c>
    </row>
    <row customHeight="1" ht="11.25">
      <c r="A64" s="5998" t="s">
        <v>2247</v>
      </c>
      <c r="B64" s="5998" t="s">
        <v>16</v>
      </c>
      <c r="C64" s="5998" t="s">
        <v>2465</v>
      </c>
      <c r="D64" s="5998" t="s">
        <v>2466</v>
      </c>
      <c r="E64" s="5998" t="s">
        <v>2467</v>
      </c>
      <c r="F64" s="5998" t="s">
        <v>2354</v>
      </c>
      <c r="G64" s="5998" t="s">
        <v>28</v>
      </c>
      <c r="H64" s="5998" t="s">
        <v>28</v>
      </c>
      <c r="I64" s="5998" t="s">
        <v>813</v>
      </c>
    </row>
    <row customHeight="1" ht="11.25">
      <c r="A65" s="5998" t="s">
        <v>2247</v>
      </c>
      <c r="B65" s="5998" t="s">
        <v>16</v>
      </c>
      <c r="C65" s="5998" t="s">
        <v>2468</v>
      </c>
      <c r="D65" s="5998" t="s">
        <v>2469</v>
      </c>
      <c r="E65" s="5998" t="s">
        <v>2470</v>
      </c>
      <c r="F65" s="5998" t="s">
        <v>2331</v>
      </c>
      <c r="G65" s="5998" t="s">
        <v>2471</v>
      </c>
      <c r="H65" s="5998" t="s">
        <v>28</v>
      </c>
      <c r="I65" s="5998" t="s">
        <v>813</v>
      </c>
    </row>
    <row customHeight="1" ht="11.25">
      <c r="A66" s="5998" t="s">
        <v>2247</v>
      </c>
      <c r="B66" s="5998" t="s">
        <v>16</v>
      </c>
      <c r="C66" s="5998" t="s">
        <v>2472</v>
      </c>
      <c r="D66" s="5998" t="s">
        <v>2473</v>
      </c>
      <c r="E66" s="5998" t="s">
        <v>2474</v>
      </c>
      <c r="F66" s="5998" t="s">
        <v>2251</v>
      </c>
      <c r="G66" s="5998" t="s">
        <v>28</v>
      </c>
      <c r="H66" s="5998" t="s">
        <v>28</v>
      </c>
      <c r="I66" s="5998" t="s">
        <v>813</v>
      </c>
    </row>
    <row customHeight="1" ht="11.25">
      <c r="A67" s="5998" t="s">
        <v>2247</v>
      </c>
      <c r="B67" s="5998" t="s">
        <v>16</v>
      </c>
      <c r="C67" s="5998" t="s">
        <v>2475</v>
      </c>
      <c r="D67" s="5998" t="s">
        <v>2476</v>
      </c>
      <c r="E67" s="5998" t="s">
        <v>2477</v>
      </c>
      <c r="F67" s="5998" t="s">
        <v>2305</v>
      </c>
      <c r="G67" s="5998" t="s">
        <v>28</v>
      </c>
      <c r="H67" s="5998" t="s">
        <v>28</v>
      </c>
      <c r="I67" s="5998" t="s">
        <v>813</v>
      </c>
    </row>
    <row customHeight="1" ht="11.25">
      <c r="A68" s="5998" t="s">
        <v>2247</v>
      </c>
      <c r="B68" s="5998" t="s">
        <v>16</v>
      </c>
      <c r="C68" s="5998" t="s">
        <v>2478</v>
      </c>
      <c r="D68" s="5998" t="s">
        <v>2479</v>
      </c>
      <c r="E68" s="5998" t="s">
        <v>2480</v>
      </c>
      <c r="F68" s="5998" t="s">
        <v>2251</v>
      </c>
      <c r="G68" s="5998" t="s">
        <v>2481</v>
      </c>
      <c r="H68" s="5998" t="s">
        <v>28</v>
      </c>
      <c r="I68" s="5998" t="s">
        <v>813</v>
      </c>
    </row>
    <row customHeight="1" ht="11.25">
      <c r="A69" s="5998" t="s">
        <v>2247</v>
      </c>
      <c r="B69" s="5998" t="s">
        <v>16</v>
      </c>
      <c r="C69" s="5998" t="s">
        <v>2482</v>
      </c>
      <c r="D69" s="5998" t="s">
        <v>2483</v>
      </c>
      <c r="E69" s="5998" t="s">
        <v>2484</v>
      </c>
      <c r="F69" s="5998" t="s">
        <v>2485</v>
      </c>
      <c r="G69" s="5998" t="s">
        <v>28</v>
      </c>
      <c r="H69" s="5998" t="s">
        <v>28</v>
      </c>
      <c r="I69" s="5998" t="s">
        <v>813</v>
      </c>
    </row>
    <row customHeight="1" ht="11.25">
      <c r="A70" s="5998" t="s">
        <v>2247</v>
      </c>
      <c r="B70" s="5998" t="s">
        <v>16</v>
      </c>
      <c r="C70" s="5998" t="s">
        <v>2486</v>
      </c>
      <c r="D70" s="5998" t="s">
        <v>2487</v>
      </c>
      <c r="E70" s="5998" t="s">
        <v>2484</v>
      </c>
      <c r="F70" s="5998" t="s">
        <v>2488</v>
      </c>
      <c r="G70" s="5998" t="s">
        <v>28</v>
      </c>
      <c r="H70" s="5998" t="s">
        <v>28</v>
      </c>
      <c r="I70" s="5998" t="s">
        <v>813</v>
      </c>
    </row>
    <row customHeight="1" ht="11.25">
      <c r="A71" s="5998" t="s">
        <v>2247</v>
      </c>
      <c r="B71" s="5998" t="s">
        <v>16</v>
      </c>
      <c r="C71" s="5998" t="s">
        <v>2489</v>
      </c>
      <c r="D71" s="5998" t="s">
        <v>2490</v>
      </c>
      <c r="E71" s="5998" t="s">
        <v>2491</v>
      </c>
      <c r="F71" s="5998" t="s">
        <v>2317</v>
      </c>
      <c r="G71" s="5998" t="s">
        <v>28</v>
      </c>
      <c r="H71" s="5998" t="s">
        <v>28</v>
      </c>
      <c r="I71" s="5998" t="s">
        <v>813</v>
      </c>
    </row>
    <row customHeight="1" ht="11.25">
      <c r="A72" s="5998" t="s">
        <v>2247</v>
      </c>
      <c r="B72" s="5998" t="s">
        <v>16</v>
      </c>
      <c r="C72" s="5998" t="s">
        <v>2492</v>
      </c>
      <c r="D72" s="5998" t="s">
        <v>2493</v>
      </c>
      <c r="E72" s="5998" t="s">
        <v>2494</v>
      </c>
      <c r="F72" s="5998" t="s">
        <v>2251</v>
      </c>
      <c r="G72" s="5998" t="s">
        <v>2495</v>
      </c>
      <c r="H72" s="5998" t="s">
        <v>28</v>
      </c>
      <c r="I72" s="5998" t="s">
        <v>813</v>
      </c>
    </row>
    <row customHeight="1" ht="11.25">
      <c r="A73" s="5998" t="s">
        <v>2247</v>
      </c>
      <c r="B73" s="5998" t="s">
        <v>16</v>
      </c>
      <c r="C73" s="5998" t="s">
        <v>2496</v>
      </c>
      <c r="D73" s="5998" t="s">
        <v>2497</v>
      </c>
      <c r="E73" s="5998" t="s">
        <v>2498</v>
      </c>
      <c r="F73" s="5998" t="s">
        <v>2396</v>
      </c>
      <c r="G73" s="5998" t="s">
        <v>28</v>
      </c>
      <c r="H73" s="5998" t="s">
        <v>28</v>
      </c>
      <c r="I73" s="5998" t="s">
        <v>813</v>
      </c>
    </row>
    <row customHeight="1" ht="11.25">
      <c r="A74" s="5998" t="s">
        <v>2247</v>
      </c>
      <c r="B74" s="5998" t="s">
        <v>16</v>
      </c>
      <c r="C74" s="5998" t="s">
        <v>2499</v>
      </c>
      <c r="D74" s="5998" t="s">
        <v>2500</v>
      </c>
      <c r="E74" s="5998" t="s">
        <v>2501</v>
      </c>
      <c r="F74" s="5998" t="s">
        <v>2354</v>
      </c>
      <c r="G74" s="5998" t="s">
        <v>2502</v>
      </c>
      <c r="H74" s="5998" t="s">
        <v>28</v>
      </c>
      <c r="I74" s="5998" t="s">
        <v>813</v>
      </c>
    </row>
    <row customHeight="1" ht="11.25">
      <c r="A75" s="5998" t="s">
        <v>2247</v>
      </c>
      <c r="B75" s="5998" t="s">
        <v>16</v>
      </c>
      <c r="C75" s="5998" t="s">
        <v>2503</v>
      </c>
      <c r="D75" s="5998" t="s">
        <v>2504</v>
      </c>
      <c r="E75" s="5998" t="s">
        <v>2505</v>
      </c>
      <c r="F75" s="5998" t="s">
        <v>2354</v>
      </c>
      <c r="G75" s="5998" t="s">
        <v>2506</v>
      </c>
      <c r="H75" s="5998" t="s">
        <v>28</v>
      </c>
      <c r="I75" s="5998" t="s">
        <v>813</v>
      </c>
    </row>
    <row customHeight="1" ht="11.25">
      <c r="A76" s="5998" t="s">
        <v>2247</v>
      </c>
      <c r="B76" s="5998" t="s">
        <v>16</v>
      </c>
      <c r="C76" s="5998" t="s">
        <v>2507</v>
      </c>
      <c r="D76" s="5998" t="s">
        <v>2508</v>
      </c>
      <c r="E76" s="5998" t="s">
        <v>2509</v>
      </c>
      <c r="F76" s="5998" t="s">
        <v>2305</v>
      </c>
      <c r="G76" s="5998" t="s">
        <v>2510</v>
      </c>
      <c r="H76" s="5998" t="s">
        <v>28</v>
      </c>
      <c r="I76" s="5998" t="s">
        <v>813</v>
      </c>
    </row>
    <row customHeight="1" ht="11.25">
      <c r="A77" s="5998" t="s">
        <v>2247</v>
      </c>
      <c r="B77" s="5998" t="s">
        <v>16</v>
      </c>
      <c r="C77" s="5998" t="s">
        <v>2511</v>
      </c>
      <c r="D77" s="5998" t="s">
        <v>2512</v>
      </c>
      <c r="E77" s="5998" t="s">
        <v>2513</v>
      </c>
      <c r="F77" s="5998" t="s">
        <v>2251</v>
      </c>
      <c r="G77" s="5998" t="s">
        <v>28</v>
      </c>
      <c r="H77" s="5998" t="s">
        <v>28</v>
      </c>
      <c r="I77" s="5998" t="s">
        <v>813</v>
      </c>
    </row>
    <row customHeight="1" ht="11.25">
      <c r="A78" s="5998" t="s">
        <v>2247</v>
      </c>
      <c r="B78" s="5998" t="s">
        <v>16</v>
      </c>
      <c r="C78" s="5998" t="s">
        <v>2514</v>
      </c>
      <c r="D78" s="5998" t="s">
        <v>2515</v>
      </c>
      <c r="E78" s="5998" t="s">
        <v>2516</v>
      </c>
      <c r="F78" s="5998" t="s">
        <v>2317</v>
      </c>
      <c r="G78" s="5998" t="s">
        <v>28</v>
      </c>
      <c r="H78" s="5998" t="s">
        <v>28</v>
      </c>
      <c r="I78" s="5998" t="s">
        <v>813</v>
      </c>
    </row>
    <row customHeight="1" ht="11.25">
      <c r="A79" s="5998" t="s">
        <v>2247</v>
      </c>
      <c r="B79" s="5998" t="s">
        <v>16</v>
      </c>
      <c r="C79" s="5998" t="s">
        <v>2517</v>
      </c>
      <c r="D79" s="5998" t="s">
        <v>2518</v>
      </c>
      <c r="E79" s="5998" t="s">
        <v>2519</v>
      </c>
      <c r="F79" s="5998" t="s">
        <v>2251</v>
      </c>
      <c r="G79" s="5998" t="s">
        <v>28</v>
      </c>
      <c r="H79" s="5998" t="s">
        <v>28</v>
      </c>
      <c r="I79" s="5998" t="s">
        <v>813</v>
      </c>
    </row>
    <row customHeight="1" ht="11.25">
      <c r="A80" s="5998" t="s">
        <v>2247</v>
      </c>
      <c r="B80" s="5998" t="s">
        <v>16</v>
      </c>
      <c r="C80" s="5998" t="s">
        <v>28</v>
      </c>
      <c r="D80" s="5998" t="s">
        <v>2520</v>
      </c>
      <c r="E80" s="5998" t="s">
        <v>2521</v>
      </c>
      <c r="F80" s="5998" t="s">
        <v>2251</v>
      </c>
      <c r="G80" s="5998" t="s">
        <v>28</v>
      </c>
      <c r="H80" s="5998" t="s">
        <v>28</v>
      </c>
      <c r="I80" s="5998" t="s">
        <v>813</v>
      </c>
    </row>
    <row customHeight="1" ht="11.25">
      <c r="A81" s="5998" t="s">
        <v>2247</v>
      </c>
      <c r="B81" s="5998" t="s">
        <v>16</v>
      </c>
      <c r="C81" s="5998" t="s">
        <v>2522</v>
      </c>
      <c r="D81" s="5998" t="s">
        <v>2523</v>
      </c>
      <c r="E81" s="5998" t="s">
        <v>2524</v>
      </c>
      <c r="F81" s="5998" t="s">
        <v>2326</v>
      </c>
      <c r="G81" s="5998" t="s">
        <v>28</v>
      </c>
      <c r="H81" s="5998" t="s">
        <v>28</v>
      </c>
      <c r="I81" s="5998" t="s">
        <v>813</v>
      </c>
    </row>
    <row customHeight="1" ht="11.25">
      <c r="A82" s="5998" t="s">
        <v>2247</v>
      </c>
      <c r="B82" s="5998" t="s">
        <v>16</v>
      </c>
      <c r="C82" s="5998" t="s">
        <v>2525</v>
      </c>
      <c r="D82" s="5998" t="s">
        <v>2526</v>
      </c>
      <c r="E82" s="5998" t="s">
        <v>2527</v>
      </c>
      <c r="F82" s="5998" t="s">
        <v>2528</v>
      </c>
      <c r="G82" s="5998" t="s">
        <v>28</v>
      </c>
      <c r="H82" s="5998" t="s">
        <v>28</v>
      </c>
      <c r="I82" s="5998" t="s">
        <v>813</v>
      </c>
    </row>
    <row customHeight="1" ht="11.25">
      <c r="A83" s="5998" t="s">
        <v>2247</v>
      </c>
      <c r="B83" s="5998" t="s">
        <v>16</v>
      </c>
      <c r="C83" s="5998" t="s">
        <v>2529</v>
      </c>
      <c r="D83" s="5998" t="s">
        <v>2530</v>
      </c>
      <c r="E83" s="5998" t="s">
        <v>2527</v>
      </c>
      <c r="F83" s="5998" t="s">
        <v>2531</v>
      </c>
      <c r="G83" s="5998" t="s">
        <v>2532</v>
      </c>
      <c r="H83" s="5998" t="s">
        <v>28</v>
      </c>
      <c r="I83" s="5998" t="s">
        <v>813</v>
      </c>
    </row>
    <row customHeight="1" ht="11.25">
      <c r="A84" s="5998" t="s">
        <v>2247</v>
      </c>
      <c r="B84" s="5998" t="s">
        <v>16</v>
      </c>
      <c r="C84" s="5998" t="s">
        <v>2533</v>
      </c>
      <c r="D84" s="5998" t="s">
        <v>2534</v>
      </c>
      <c r="E84" s="5998" t="s">
        <v>2535</v>
      </c>
      <c r="F84" s="5998" t="s">
        <v>2536</v>
      </c>
      <c r="G84" s="5998" t="s">
        <v>28</v>
      </c>
      <c r="H84" s="5998" t="s">
        <v>28</v>
      </c>
      <c r="I84" s="5998" t="s">
        <v>813</v>
      </c>
    </row>
    <row customHeight="1" ht="11.25">
      <c r="A85" s="5998" t="s">
        <v>2247</v>
      </c>
      <c r="B85" s="5998" t="s">
        <v>16</v>
      </c>
      <c r="C85" s="5998" t="s">
        <v>2248</v>
      </c>
      <c r="D85" s="5998" t="s">
        <v>2249</v>
      </c>
      <c r="E85" s="5998" t="s">
        <v>2250</v>
      </c>
      <c r="F85" s="5998" t="s">
        <v>2251</v>
      </c>
      <c r="G85" s="5998" t="s">
        <v>28</v>
      </c>
      <c r="H85" s="5998" t="s">
        <v>28</v>
      </c>
      <c r="I85" s="5998" t="s">
        <v>899</v>
      </c>
    </row>
    <row customHeight="1" ht="11.25">
      <c r="A86" s="5998" t="s">
        <v>2247</v>
      </c>
      <c r="B86" s="5998" t="s">
        <v>16</v>
      </c>
      <c r="C86" s="5998" t="s">
        <v>2252</v>
      </c>
      <c r="D86" s="5998" t="s">
        <v>2253</v>
      </c>
      <c r="E86" s="5998" t="s">
        <v>2254</v>
      </c>
      <c r="F86" s="5998" t="s">
        <v>2255</v>
      </c>
      <c r="G86" s="5998" t="s">
        <v>28</v>
      </c>
      <c r="H86" s="5998" t="s">
        <v>28</v>
      </c>
      <c r="I86" s="5998" t="s">
        <v>899</v>
      </c>
    </row>
    <row customHeight="1" ht="11.25">
      <c r="A87" s="5998" t="s">
        <v>2247</v>
      </c>
      <c r="B87" s="5998" t="s">
        <v>16</v>
      </c>
      <c r="C87" s="5998" t="s">
        <v>2275</v>
      </c>
      <c r="D87" s="5998" t="s">
        <v>2276</v>
      </c>
      <c r="E87" s="5998" t="s">
        <v>2277</v>
      </c>
      <c r="F87" s="5998" t="s">
        <v>2251</v>
      </c>
      <c r="G87" s="5998" t="s">
        <v>28</v>
      </c>
      <c r="H87" s="5998" t="s">
        <v>28</v>
      </c>
      <c r="I87" s="5998" t="s">
        <v>899</v>
      </c>
    </row>
    <row customHeight="1" ht="11.25">
      <c r="A88" s="5998" t="s">
        <v>2247</v>
      </c>
      <c r="B88" s="5998" t="s">
        <v>16</v>
      </c>
      <c r="C88" s="5998" t="s">
        <v>2289</v>
      </c>
      <c r="D88" s="5998" t="s">
        <v>2290</v>
      </c>
      <c r="E88" s="5998" t="s">
        <v>2291</v>
      </c>
      <c r="F88" s="5998" t="s">
        <v>2288</v>
      </c>
      <c r="G88" s="5998" t="s">
        <v>28</v>
      </c>
      <c r="H88" s="5998" t="s">
        <v>28</v>
      </c>
      <c r="I88" s="5998" t="s">
        <v>899</v>
      </c>
    </row>
    <row customHeight="1" ht="11.25">
      <c r="A89" s="5998" t="s">
        <v>2247</v>
      </c>
      <c r="B89" s="5998" t="s">
        <v>16</v>
      </c>
      <c r="C89" s="5998" t="s">
        <v>2292</v>
      </c>
      <c r="D89" s="5998" t="s">
        <v>2293</v>
      </c>
      <c r="E89" s="5998" t="s">
        <v>2294</v>
      </c>
      <c r="F89" s="5998" t="s">
        <v>2295</v>
      </c>
      <c r="G89" s="5998" t="s">
        <v>28</v>
      </c>
      <c r="H89" s="5998" t="s">
        <v>28</v>
      </c>
      <c r="I89" s="5998" t="s">
        <v>899</v>
      </c>
    </row>
    <row customHeight="1" ht="11.25">
      <c r="A90" s="5998" t="s">
        <v>2247</v>
      </c>
      <c r="B90" s="5998" t="s">
        <v>16</v>
      </c>
      <c r="C90" s="5998" t="s">
        <v>2296</v>
      </c>
      <c r="D90" s="5998" t="s">
        <v>2297</v>
      </c>
      <c r="E90" s="5998" t="s">
        <v>2298</v>
      </c>
      <c r="F90" s="5998" t="s">
        <v>2270</v>
      </c>
      <c r="G90" s="5998" t="s">
        <v>28</v>
      </c>
      <c r="H90" s="5998" t="s">
        <v>28</v>
      </c>
      <c r="I90" s="5998" t="s">
        <v>899</v>
      </c>
    </row>
    <row customHeight="1" ht="11.25">
      <c r="A91" s="5998" t="s">
        <v>2247</v>
      </c>
      <c r="B91" s="5998" t="s">
        <v>16</v>
      </c>
      <c r="C91" s="5998" t="s">
        <v>2306</v>
      </c>
      <c r="D91" s="5998" t="s">
        <v>2307</v>
      </c>
      <c r="E91" s="5998" t="s">
        <v>2308</v>
      </c>
      <c r="F91" s="5998" t="s">
        <v>2251</v>
      </c>
      <c r="G91" s="5998" t="s">
        <v>28</v>
      </c>
      <c r="H91" s="5998" t="s">
        <v>28</v>
      </c>
      <c r="I91" s="5998" t="s">
        <v>899</v>
      </c>
    </row>
    <row customHeight="1" ht="11.25">
      <c r="A92" s="5998" t="s">
        <v>2247</v>
      </c>
      <c r="B92" s="5998" t="s">
        <v>16</v>
      </c>
      <c r="C92" s="5998" t="s">
        <v>2309</v>
      </c>
      <c r="D92" s="5998" t="s">
        <v>2310</v>
      </c>
      <c r="E92" s="5998" t="s">
        <v>2311</v>
      </c>
      <c r="F92" s="5998" t="s">
        <v>2312</v>
      </c>
      <c r="G92" s="5998" t="s">
        <v>2313</v>
      </c>
      <c r="H92" s="5998" t="s">
        <v>28</v>
      </c>
      <c r="I92" s="5998" t="s">
        <v>899</v>
      </c>
    </row>
    <row customHeight="1" ht="11.25">
      <c r="A93" s="5998" t="s">
        <v>2247</v>
      </c>
      <c r="B93" s="5998" t="s">
        <v>16</v>
      </c>
      <c r="C93" s="5998" t="s">
        <v>2314</v>
      </c>
      <c r="D93" s="5998" t="s">
        <v>2315</v>
      </c>
      <c r="E93" s="5998" t="s">
        <v>2316</v>
      </c>
      <c r="F93" s="5998" t="s">
        <v>2317</v>
      </c>
      <c r="G93" s="5998" t="s">
        <v>2318</v>
      </c>
      <c r="H93" s="5998" t="s">
        <v>28</v>
      </c>
      <c r="I93" s="5998" t="s">
        <v>899</v>
      </c>
    </row>
    <row customHeight="1" ht="11.25">
      <c r="A94" s="5998" t="s">
        <v>2247</v>
      </c>
      <c r="B94" s="5998" t="s">
        <v>16</v>
      </c>
      <c r="C94" s="5998" t="s">
        <v>2336</v>
      </c>
      <c r="D94" s="5998" t="s">
        <v>2333</v>
      </c>
      <c r="E94" s="5998" t="s">
        <v>2337</v>
      </c>
      <c r="F94" s="5998" t="s">
        <v>2266</v>
      </c>
      <c r="G94" s="5998" t="s">
        <v>28</v>
      </c>
      <c r="H94" s="5998" t="s">
        <v>28</v>
      </c>
      <c r="I94" s="5998" t="s">
        <v>899</v>
      </c>
    </row>
    <row customHeight="1" ht="11.25">
      <c r="A95" s="5998" t="s">
        <v>2247</v>
      </c>
      <c r="B95" s="5998" t="s">
        <v>16</v>
      </c>
      <c r="C95" s="5998" t="s">
        <v>2359</v>
      </c>
      <c r="D95" s="5998" t="s">
        <v>2360</v>
      </c>
      <c r="E95" s="5998" t="s">
        <v>2361</v>
      </c>
      <c r="F95" s="5998" t="s">
        <v>2326</v>
      </c>
      <c r="G95" s="5998" t="s">
        <v>2362</v>
      </c>
      <c r="H95" s="5998" t="s">
        <v>28</v>
      </c>
      <c r="I95" s="5998" t="s">
        <v>899</v>
      </c>
    </row>
    <row customHeight="1" ht="11.25">
      <c r="A96" s="5998" t="s">
        <v>2247</v>
      </c>
      <c r="B96" s="5998" t="s">
        <v>16</v>
      </c>
      <c r="C96" s="5998" t="s">
        <v>2371</v>
      </c>
      <c r="D96" s="5998" t="s">
        <v>2372</v>
      </c>
      <c r="E96" s="5998" t="s">
        <v>2373</v>
      </c>
      <c r="F96" s="5998" t="s">
        <v>2374</v>
      </c>
      <c r="G96" s="5998" t="s">
        <v>28</v>
      </c>
      <c r="H96" s="5998" t="s">
        <v>28</v>
      </c>
      <c r="I96" s="5998" t="s">
        <v>899</v>
      </c>
    </row>
    <row customHeight="1" ht="11.25">
      <c r="A97" s="5998" t="s">
        <v>2247</v>
      </c>
      <c r="B97" s="5998" t="s">
        <v>16</v>
      </c>
      <c r="C97" s="5998" t="s">
        <v>2384</v>
      </c>
      <c r="D97" s="5998" t="s">
        <v>2385</v>
      </c>
      <c r="E97" s="5998" t="s">
        <v>2386</v>
      </c>
      <c r="F97" s="5998" t="s">
        <v>2317</v>
      </c>
      <c r="G97" s="5998" t="s">
        <v>2387</v>
      </c>
      <c r="H97" s="5998" t="s">
        <v>28</v>
      </c>
      <c r="I97" s="5998" t="s">
        <v>899</v>
      </c>
    </row>
    <row customHeight="1" ht="11.25">
      <c r="A98" s="5998" t="s">
        <v>2247</v>
      </c>
      <c r="B98" s="5998" t="s">
        <v>16</v>
      </c>
      <c r="C98" s="5998" t="s">
        <v>2413</v>
      </c>
      <c r="D98" s="5998" t="s">
        <v>2414</v>
      </c>
      <c r="E98" s="5998" t="s">
        <v>2415</v>
      </c>
      <c r="F98" s="5998" t="s">
        <v>2266</v>
      </c>
      <c r="G98" s="5998" t="s">
        <v>28</v>
      </c>
      <c r="H98" s="5998" t="s">
        <v>28</v>
      </c>
      <c r="I98" s="5998" t="s">
        <v>899</v>
      </c>
    </row>
    <row customHeight="1" ht="11.25">
      <c r="A99" s="5998" t="s">
        <v>2247</v>
      </c>
      <c r="B99" s="5998" t="s">
        <v>16</v>
      </c>
      <c r="C99" s="5998" t="s">
        <v>2445</v>
      </c>
      <c r="D99" s="5998" t="s">
        <v>2446</v>
      </c>
      <c r="E99" s="5998" t="s">
        <v>2447</v>
      </c>
      <c r="F99" s="5998" t="s">
        <v>2251</v>
      </c>
      <c r="G99" s="5998" t="s">
        <v>2448</v>
      </c>
      <c r="H99" s="5998" t="s">
        <v>28</v>
      </c>
      <c r="I99" s="5998" t="s">
        <v>899</v>
      </c>
    </row>
    <row customHeight="1" ht="11.25">
      <c r="A100" s="5998" t="s">
        <v>2247</v>
      </c>
      <c r="B100" s="5998" t="s">
        <v>16</v>
      </c>
      <c r="C100" s="5998" t="s">
        <v>2455</v>
      </c>
      <c r="D100" s="5998" t="s">
        <v>2456</v>
      </c>
      <c r="E100" s="5998" t="s">
        <v>2457</v>
      </c>
      <c r="F100" s="5998" t="s">
        <v>2251</v>
      </c>
      <c r="G100" s="5998" t="s">
        <v>2458</v>
      </c>
      <c r="H100" s="5998" t="s">
        <v>28</v>
      </c>
      <c r="I100" s="5998" t="s">
        <v>899</v>
      </c>
    </row>
    <row customHeight="1" ht="11.25">
      <c r="A101" s="5998" t="s">
        <v>2247</v>
      </c>
      <c r="B101" s="5998" t="s">
        <v>16</v>
      </c>
      <c r="C101" s="5998" t="s">
        <v>2489</v>
      </c>
      <c r="D101" s="5998" t="s">
        <v>2490</v>
      </c>
      <c r="E101" s="5998" t="s">
        <v>2491</v>
      </c>
      <c r="F101" s="5998" t="s">
        <v>2317</v>
      </c>
      <c r="G101" s="5998" t="s">
        <v>28</v>
      </c>
      <c r="H101" s="5998" t="s">
        <v>28</v>
      </c>
      <c r="I101" s="5998" t="s">
        <v>899</v>
      </c>
    </row>
    <row customHeight="1" ht="11.25">
      <c r="A102" s="5998" t="s">
        <v>2247</v>
      </c>
      <c r="B102" s="5998" t="s">
        <v>16</v>
      </c>
      <c r="C102" s="5998" t="s">
        <v>2492</v>
      </c>
      <c r="D102" s="5998" t="s">
        <v>2493</v>
      </c>
      <c r="E102" s="5998" t="s">
        <v>2494</v>
      </c>
      <c r="F102" s="5998" t="s">
        <v>2251</v>
      </c>
      <c r="G102" s="5998" t="s">
        <v>2495</v>
      </c>
      <c r="H102" s="5998" t="s">
        <v>28</v>
      </c>
      <c r="I102" s="5998" t="s">
        <v>899</v>
      </c>
    </row>
    <row customHeight="1" ht="11.25">
      <c r="A103" s="5998" t="s">
        <v>2247</v>
      </c>
      <c r="B103" s="5998" t="s">
        <v>16</v>
      </c>
      <c r="C103" s="5998" t="s">
        <v>28</v>
      </c>
      <c r="D103" s="5998" t="s">
        <v>2520</v>
      </c>
      <c r="E103" s="5998" t="s">
        <v>2521</v>
      </c>
      <c r="F103" s="5998" t="s">
        <v>2251</v>
      </c>
      <c r="G103" s="5998" t="s">
        <v>28</v>
      </c>
      <c r="H103" s="5998" t="s">
        <v>28</v>
      </c>
      <c r="I103" s="5998" t="s">
        <v>899</v>
      </c>
    </row>
    <row customHeight="1" ht="11.25">
      <c r="A104" s="5998" t="s">
        <v>2247</v>
      </c>
      <c r="B104" s="5998" t="s">
        <v>16</v>
      </c>
      <c r="C104" s="5998" t="s">
        <v>2525</v>
      </c>
      <c r="D104" s="5998" t="s">
        <v>2526</v>
      </c>
      <c r="E104" s="5998" t="s">
        <v>2527</v>
      </c>
      <c r="F104" s="5998" t="s">
        <v>2528</v>
      </c>
      <c r="G104" s="5998" t="s">
        <v>28</v>
      </c>
      <c r="H104" s="5998" t="s">
        <v>28</v>
      </c>
      <c r="I104" s="5998" t="s">
        <v>899</v>
      </c>
    </row>
    <row customHeight="1" ht="11.25">
      <c r="A105" s="5998" t="s">
        <v>2247</v>
      </c>
      <c r="B105" s="5998" t="s">
        <v>16</v>
      </c>
      <c r="C105" s="5998" t="s">
        <v>2529</v>
      </c>
      <c r="D105" s="5998" t="s">
        <v>2530</v>
      </c>
      <c r="E105" s="5998" t="s">
        <v>2527</v>
      </c>
      <c r="F105" s="5998" t="s">
        <v>2531</v>
      </c>
      <c r="G105" s="5998" t="s">
        <v>2532</v>
      </c>
      <c r="H105" s="5998" t="s">
        <v>28</v>
      </c>
      <c r="I105" s="5998" t="s">
        <v>899</v>
      </c>
    </row>
    <row customHeight="1" ht="11.25">
      <c r="A106" s="5998" t="s">
        <v>2247</v>
      </c>
      <c r="B106" s="5998" t="s">
        <v>16</v>
      </c>
      <c r="C106" s="5998" t="s">
        <v>2533</v>
      </c>
      <c r="D106" s="5998" t="s">
        <v>2534</v>
      </c>
      <c r="E106" s="5998" t="s">
        <v>2535</v>
      </c>
      <c r="F106" s="5998" t="s">
        <v>2536</v>
      </c>
      <c r="G106" s="5998" t="s">
        <v>28</v>
      </c>
      <c r="H106" s="5998" t="s">
        <v>28</v>
      </c>
      <c r="I106" s="5998" t="s">
        <v>899</v>
      </c>
    </row>
    <row customHeight="1" ht="11.25">
      <c r="A107" s="5998" t="s">
        <v>2247</v>
      </c>
      <c r="B107" s="5998" t="s">
        <v>16</v>
      </c>
      <c r="C107" s="5998" t="s">
        <v>2248</v>
      </c>
      <c r="D107" s="5998" t="s">
        <v>2249</v>
      </c>
      <c r="E107" s="5998" t="s">
        <v>2250</v>
      </c>
      <c r="F107" s="5998" t="s">
        <v>2251</v>
      </c>
      <c r="G107" s="5998" t="s">
        <v>28</v>
      </c>
      <c r="H107" s="5998" t="s">
        <v>28</v>
      </c>
      <c r="I107" s="5998" t="s">
        <v>859</v>
      </c>
    </row>
    <row customHeight="1" ht="11.25">
      <c r="A108" s="5998" t="s">
        <v>2247</v>
      </c>
      <c r="B108" s="5998" t="s">
        <v>16</v>
      </c>
      <c r="C108" s="5998" t="s">
        <v>2252</v>
      </c>
      <c r="D108" s="5998" t="s">
        <v>2253</v>
      </c>
      <c r="E108" s="5998" t="s">
        <v>2254</v>
      </c>
      <c r="F108" s="5998" t="s">
        <v>2255</v>
      </c>
      <c r="G108" s="5998" t="s">
        <v>28</v>
      </c>
      <c r="H108" s="5998" t="s">
        <v>28</v>
      </c>
      <c r="I108" s="5998" t="s">
        <v>859</v>
      </c>
    </row>
    <row customHeight="1" ht="11.25">
      <c r="A109" s="5998" t="s">
        <v>2247</v>
      </c>
      <c r="B109" s="5998" t="s">
        <v>16</v>
      </c>
      <c r="C109" s="5998" t="s">
        <v>2537</v>
      </c>
      <c r="D109" s="5998" t="s">
        <v>2538</v>
      </c>
      <c r="E109" s="5998" t="s">
        <v>2539</v>
      </c>
      <c r="F109" s="5998" t="s">
        <v>2251</v>
      </c>
      <c r="G109" s="5998" t="s">
        <v>28</v>
      </c>
      <c r="H109" s="5998" t="s">
        <v>28</v>
      </c>
      <c r="I109" s="5998" t="s">
        <v>859</v>
      </c>
    </row>
    <row customHeight="1" ht="11.25">
      <c r="A110" s="5998" t="s">
        <v>2247</v>
      </c>
      <c r="B110" s="5998" t="s">
        <v>16</v>
      </c>
      <c r="C110" s="5998" t="s">
        <v>2275</v>
      </c>
      <c r="D110" s="5998" t="s">
        <v>2276</v>
      </c>
      <c r="E110" s="5998" t="s">
        <v>2277</v>
      </c>
      <c r="F110" s="5998" t="s">
        <v>2251</v>
      </c>
      <c r="G110" s="5998" t="s">
        <v>28</v>
      </c>
      <c r="H110" s="5998" t="s">
        <v>28</v>
      </c>
      <c r="I110" s="5998" t="s">
        <v>859</v>
      </c>
    </row>
    <row customHeight="1" ht="11.25">
      <c r="A111" s="5998" t="s">
        <v>2247</v>
      </c>
      <c r="B111" s="5998" t="s">
        <v>16</v>
      </c>
      <c r="C111" s="5998" t="s">
        <v>2540</v>
      </c>
      <c r="D111" s="5998" t="s">
        <v>2541</v>
      </c>
      <c r="E111" s="5998" t="s">
        <v>2542</v>
      </c>
      <c r="F111" s="5998" t="s">
        <v>2374</v>
      </c>
      <c r="G111" s="5998" t="s">
        <v>28</v>
      </c>
      <c r="H111" s="5998" t="s">
        <v>28</v>
      </c>
      <c r="I111" s="5998" t="s">
        <v>859</v>
      </c>
    </row>
    <row customHeight="1" ht="11.25">
      <c r="A112" s="5998" t="s">
        <v>2247</v>
      </c>
      <c r="B112" s="5998" t="s">
        <v>16</v>
      </c>
      <c r="C112" s="5998" t="s">
        <v>2278</v>
      </c>
      <c r="D112" s="5998" t="s">
        <v>2279</v>
      </c>
      <c r="E112" s="5998" t="s">
        <v>2280</v>
      </c>
      <c r="F112" s="5998" t="s">
        <v>2281</v>
      </c>
      <c r="G112" s="5998" t="s">
        <v>28</v>
      </c>
      <c r="H112" s="5998" t="s">
        <v>28</v>
      </c>
      <c r="I112" s="5998" t="s">
        <v>859</v>
      </c>
    </row>
    <row customHeight="1" ht="11.25">
      <c r="A113" s="5998" t="s">
        <v>2247</v>
      </c>
      <c r="B113" s="5998" t="s">
        <v>16</v>
      </c>
      <c r="C113" s="5998" t="s">
        <v>2543</v>
      </c>
      <c r="D113" s="5998" t="s">
        <v>2544</v>
      </c>
      <c r="E113" s="5998" t="s">
        <v>2545</v>
      </c>
      <c r="F113" s="5998" t="s">
        <v>2251</v>
      </c>
      <c r="G113" s="5998" t="s">
        <v>28</v>
      </c>
      <c r="H113" s="5998" t="s">
        <v>28</v>
      </c>
      <c r="I113" s="5998" t="s">
        <v>859</v>
      </c>
    </row>
    <row customHeight="1" ht="11.25">
      <c r="A114" s="5998" t="s">
        <v>2247</v>
      </c>
      <c r="B114" s="5998" t="s">
        <v>16</v>
      </c>
      <c r="C114" s="5998" t="s">
        <v>2285</v>
      </c>
      <c r="D114" s="5998" t="s">
        <v>2286</v>
      </c>
      <c r="E114" s="5998" t="s">
        <v>2287</v>
      </c>
      <c r="F114" s="5998" t="s">
        <v>2288</v>
      </c>
      <c r="G114" s="5998" t="s">
        <v>28</v>
      </c>
      <c r="H114" s="5998" t="s">
        <v>28</v>
      </c>
      <c r="I114" s="5998" t="s">
        <v>859</v>
      </c>
    </row>
    <row customHeight="1" ht="11.25">
      <c r="A115" s="5998" t="s">
        <v>2247</v>
      </c>
      <c r="B115" s="5998" t="s">
        <v>16</v>
      </c>
      <c r="C115" s="5998" t="s">
        <v>2289</v>
      </c>
      <c r="D115" s="5998" t="s">
        <v>2290</v>
      </c>
      <c r="E115" s="5998" t="s">
        <v>2291</v>
      </c>
      <c r="F115" s="5998" t="s">
        <v>2288</v>
      </c>
      <c r="G115" s="5998" t="s">
        <v>28</v>
      </c>
      <c r="H115" s="5998" t="s">
        <v>28</v>
      </c>
      <c r="I115" s="5998" t="s">
        <v>859</v>
      </c>
    </row>
    <row customHeight="1" ht="11.25">
      <c r="A116" s="5998" t="s">
        <v>2247</v>
      </c>
      <c r="B116" s="5998" t="s">
        <v>16</v>
      </c>
      <c r="C116" s="5998" t="s">
        <v>2546</v>
      </c>
      <c r="D116" s="5998" t="s">
        <v>2547</v>
      </c>
      <c r="E116" s="5998" t="s">
        <v>2548</v>
      </c>
      <c r="F116" s="5998" t="s">
        <v>2295</v>
      </c>
      <c r="G116" s="5998" t="s">
        <v>2549</v>
      </c>
      <c r="H116" s="5998" t="s">
        <v>28</v>
      </c>
      <c r="I116" s="5998" t="s">
        <v>859</v>
      </c>
    </row>
    <row customHeight="1" ht="11.25">
      <c r="A117" s="5998" t="s">
        <v>2247</v>
      </c>
      <c r="B117" s="5998" t="s">
        <v>16</v>
      </c>
      <c r="C117" s="5998" t="s">
        <v>2550</v>
      </c>
      <c r="D117" s="5998" t="s">
        <v>2551</v>
      </c>
      <c r="E117" s="5998" t="s">
        <v>2300</v>
      </c>
      <c r="F117" s="5998" t="s">
        <v>2552</v>
      </c>
      <c r="G117" s="5998" t="s">
        <v>28</v>
      </c>
      <c r="H117" s="5998" t="s">
        <v>28</v>
      </c>
      <c r="I117" s="5998" t="s">
        <v>859</v>
      </c>
    </row>
    <row customHeight="1" ht="11.25">
      <c r="A118" s="5998" t="s">
        <v>2247</v>
      </c>
      <c r="B118" s="5998" t="s">
        <v>16</v>
      </c>
      <c r="C118" s="5998" t="s">
        <v>2292</v>
      </c>
      <c r="D118" s="5998" t="s">
        <v>2293</v>
      </c>
      <c r="E118" s="5998" t="s">
        <v>2294</v>
      </c>
      <c r="F118" s="5998" t="s">
        <v>2295</v>
      </c>
      <c r="G118" s="5998" t="s">
        <v>28</v>
      </c>
      <c r="H118" s="5998" t="s">
        <v>28</v>
      </c>
      <c r="I118" s="5998" t="s">
        <v>859</v>
      </c>
    </row>
    <row customHeight="1" ht="11.25">
      <c r="A119" s="5998" t="s">
        <v>2247</v>
      </c>
      <c r="B119" s="5998" t="s">
        <v>16</v>
      </c>
      <c r="C119" s="5998" t="s">
        <v>2553</v>
      </c>
      <c r="D119" s="5998" t="s">
        <v>2554</v>
      </c>
      <c r="E119" s="5998" t="s">
        <v>2555</v>
      </c>
      <c r="F119" s="5998" t="s">
        <v>53</v>
      </c>
      <c r="G119" s="5998" t="s">
        <v>28</v>
      </c>
      <c r="H119" s="5998" t="s">
        <v>28</v>
      </c>
      <c r="I119" s="5998" t="s">
        <v>859</v>
      </c>
    </row>
    <row customHeight="1" ht="11.25">
      <c r="A120" s="5998" t="s">
        <v>2247</v>
      </c>
      <c r="B120" s="5998" t="s">
        <v>16</v>
      </c>
      <c r="C120" s="5998" t="s">
        <v>2556</v>
      </c>
      <c r="D120" s="5998" t="s">
        <v>2557</v>
      </c>
      <c r="E120" s="5998" t="s">
        <v>2558</v>
      </c>
      <c r="F120" s="5998" t="s">
        <v>2301</v>
      </c>
      <c r="G120" s="5998" t="s">
        <v>28</v>
      </c>
      <c r="H120" s="5998" t="s">
        <v>28</v>
      </c>
      <c r="I120" s="5998" t="s">
        <v>859</v>
      </c>
    </row>
    <row customHeight="1" ht="11.25">
      <c r="A121" s="5998" t="s">
        <v>2247</v>
      </c>
      <c r="B121" s="5998" t="s">
        <v>16</v>
      </c>
      <c r="C121" s="5998" t="s">
        <v>2559</v>
      </c>
      <c r="D121" s="5998" t="s">
        <v>2297</v>
      </c>
      <c r="E121" s="5998" t="s">
        <v>2560</v>
      </c>
      <c r="F121" s="5998" t="s">
        <v>2317</v>
      </c>
      <c r="G121" s="5998" t="s">
        <v>28</v>
      </c>
      <c r="H121" s="5998" t="s">
        <v>28</v>
      </c>
      <c r="I121" s="5998" t="s">
        <v>859</v>
      </c>
    </row>
    <row customHeight="1" ht="11.25">
      <c r="A122" s="5998" t="s">
        <v>2247</v>
      </c>
      <c r="B122" s="5998" t="s">
        <v>16</v>
      </c>
      <c r="C122" s="5998" t="s">
        <v>2296</v>
      </c>
      <c r="D122" s="5998" t="s">
        <v>2297</v>
      </c>
      <c r="E122" s="5998" t="s">
        <v>2298</v>
      </c>
      <c r="F122" s="5998" t="s">
        <v>2270</v>
      </c>
      <c r="G122" s="5998" t="s">
        <v>28</v>
      </c>
      <c r="H122" s="5998" t="s">
        <v>28</v>
      </c>
      <c r="I122" s="5998" t="s">
        <v>859</v>
      </c>
    </row>
    <row customHeight="1" ht="11.25">
      <c r="A123" s="5998" t="s">
        <v>2247</v>
      </c>
      <c r="B123" s="5998" t="s">
        <v>16</v>
      </c>
      <c r="C123" s="5998" t="s">
        <v>2299</v>
      </c>
      <c r="D123" s="5998" t="s">
        <v>2297</v>
      </c>
      <c r="E123" s="5998" t="s">
        <v>2300</v>
      </c>
      <c r="F123" s="5998" t="s">
        <v>2301</v>
      </c>
      <c r="G123" s="5998" t="s">
        <v>28</v>
      </c>
      <c r="H123" s="5998" t="s">
        <v>28</v>
      </c>
      <c r="I123" s="5998" t="s">
        <v>859</v>
      </c>
    </row>
    <row customHeight="1" ht="11.25">
      <c r="A124" s="5998" t="s">
        <v>2247</v>
      </c>
      <c r="B124" s="5998" t="s">
        <v>16</v>
      </c>
      <c r="C124" s="5998" t="s">
        <v>2561</v>
      </c>
      <c r="D124" s="5998" t="s">
        <v>2562</v>
      </c>
      <c r="E124" s="5998" t="s">
        <v>2563</v>
      </c>
      <c r="F124" s="5998" t="s">
        <v>2266</v>
      </c>
      <c r="G124" s="5998" t="s">
        <v>2564</v>
      </c>
      <c r="H124" s="5998" t="s">
        <v>28</v>
      </c>
      <c r="I124" s="5998" t="s">
        <v>859</v>
      </c>
    </row>
    <row customHeight="1" ht="11.25">
      <c r="A125" s="5998" t="s">
        <v>2247</v>
      </c>
      <c r="B125" s="5998" t="s">
        <v>16</v>
      </c>
      <c r="C125" s="5998" t="s">
        <v>2302</v>
      </c>
      <c r="D125" s="5998" t="s">
        <v>2303</v>
      </c>
      <c r="E125" s="5998" t="s">
        <v>2304</v>
      </c>
      <c r="F125" s="5998" t="s">
        <v>2305</v>
      </c>
      <c r="G125" s="5998" t="s">
        <v>28</v>
      </c>
      <c r="H125" s="5998" t="s">
        <v>28</v>
      </c>
      <c r="I125" s="5998" t="s">
        <v>859</v>
      </c>
    </row>
    <row customHeight="1" ht="11.25">
      <c r="A126" s="5998" t="s">
        <v>2247</v>
      </c>
      <c r="B126" s="5998" t="s">
        <v>16</v>
      </c>
      <c r="C126" s="5998" t="s">
        <v>2309</v>
      </c>
      <c r="D126" s="5998" t="s">
        <v>2310</v>
      </c>
      <c r="E126" s="5998" t="s">
        <v>2311</v>
      </c>
      <c r="F126" s="5998" t="s">
        <v>2312</v>
      </c>
      <c r="G126" s="5998" t="s">
        <v>2313</v>
      </c>
      <c r="H126" s="5998" t="s">
        <v>28</v>
      </c>
      <c r="I126" s="5998" t="s">
        <v>859</v>
      </c>
    </row>
    <row customHeight="1" ht="11.25">
      <c r="A127" s="5998" t="s">
        <v>2247</v>
      </c>
      <c r="B127" s="5998" t="s">
        <v>16</v>
      </c>
      <c r="C127" s="5998" t="s">
        <v>2319</v>
      </c>
      <c r="D127" s="5998" t="s">
        <v>2320</v>
      </c>
      <c r="E127" s="5998" t="s">
        <v>2321</v>
      </c>
      <c r="F127" s="5998" t="s">
        <v>2274</v>
      </c>
      <c r="G127" s="5998" t="s">
        <v>2322</v>
      </c>
      <c r="H127" s="5998" t="s">
        <v>28</v>
      </c>
      <c r="I127" s="5998" t="s">
        <v>859</v>
      </c>
    </row>
    <row customHeight="1" ht="11.25">
      <c r="A128" s="5998" t="s">
        <v>2247</v>
      </c>
      <c r="B128" s="5998" t="s">
        <v>16</v>
      </c>
      <c r="C128" s="5998" t="s">
        <v>2323</v>
      </c>
      <c r="D128" s="5998" t="s">
        <v>2324</v>
      </c>
      <c r="E128" s="5998" t="s">
        <v>2325</v>
      </c>
      <c r="F128" s="5998" t="s">
        <v>2326</v>
      </c>
      <c r="G128" s="5998" t="s">
        <v>2327</v>
      </c>
      <c r="H128" s="5998" t="s">
        <v>28</v>
      </c>
      <c r="I128" s="5998" t="s">
        <v>859</v>
      </c>
    </row>
    <row customHeight="1" ht="11.25">
      <c r="A129" s="5998" t="s">
        <v>2247</v>
      </c>
      <c r="B129" s="5998" t="s">
        <v>16</v>
      </c>
      <c r="C129" s="5998" t="s">
        <v>2328</v>
      </c>
      <c r="D129" s="5998" t="s">
        <v>2329</v>
      </c>
      <c r="E129" s="5998" t="s">
        <v>2330</v>
      </c>
      <c r="F129" s="5998" t="s">
        <v>2331</v>
      </c>
      <c r="G129" s="5998" t="s">
        <v>28</v>
      </c>
      <c r="H129" s="5998" t="s">
        <v>28</v>
      </c>
      <c r="I129" s="5998" t="s">
        <v>859</v>
      </c>
    </row>
    <row customHeight="1" ht="11.25">
      <c r="A130" s="5998" t="s">
        <v>2247</v>
      </c>
      <c r="B130" s="5998" t="s">
        <v>16</v>
      </c>
      <c r="C130" s="5998" t="s">
        <v>2338</v>
      </c>
      <c r="D130" s="5998" t="s">
        <v>2333</v>
      </c>
      <c r="E130" s="5998" t="s">
        <v>2339</v>
      </c>
      <c r="F130" s="5998" t="s">
        <v>2317</v>
      </c>
      <c r="G130" s="5998" t="s">
        <v>2340</v>
      </c>
      <c r="H130" s="5998" t="s">
        <v>28</v>
      </c>
      <c r="I130" s="5998" t="s">
        <v>859</v>
      </c>
    </row>
    <row customHeight="1" ht="11.25">
      <c r="A131" s="5998" t="s">
        <v>2247</v>
      </c>
      <c r="B131" s="5998" t="s">
        <v>16</v>
      </c>
      <c r="C131" s="5998" t="s">
        <v>2341</v>
      </c>
      <c r="D131" s="5998" t="s">
        <v>2342</v>
      </c>
      <c r="E131" s="5998" t="s">
        <v>2343</v>
      </c>
      <c r="F131" s="5998" t="s">
        <v>2317</v>
      </c>
      <c r="G131" s="5998" t="s">
        <v>2344</v>
      </c>
      <c r="H131" s="5998" t="s">
        <v>28</v>
      </c>
      <c r="I131" s="5998" t="s">
        <v>859</v>
      </c>
    </row>
    <row customHeight="1" ht="11.25">
      <c r="A132" s="5998" t="s">
        <v>2247</v>
      </c>
      <c r="B132" s="5998" t="s">
        <v>16</v>
      </c>
      <c r="C132" s="5998" t="s">
        <v>2345</v>
      </c>
      <c r="D132" s="5998" t="s">
        <v>2346</v>
      </c>
      <c r="E132" s="5998" t="s">
        <v>2347</v>
      </c>
      <c r="F132" s="5998" t="s">
        <v>2266</v>
      </c>
      <c r="G132" s="5998" t="s">
        <v>28</v>
      </c>
      <c r="H132" s="5998" t="s">
        <v>28</v>
      </c>
      <c r="I132" s="5998" t="s">
        <v>859</v>
      </c>
    </row>
    <row customHeight="1" ht="11.25">
      <c r="A133" s="5998" t="s">
        <v>2247</v>
      </c>
      <c r="B133" s="5998" t="s">
        <v>16</v>
      </c>
      <c r="C133" s="5998" t="s">
        <v>2348</v>
      </c>
      <c r="D133" s="5998" t="s">
        <v>2349</v>
      </c>
      <c r="E133" s="5998" t="s">
        <v>2350</v>
      </c>
      <c r="F133" s="5998" t="s">
        <v>2326</v>
      </c>
      <c r="G133" s="5998" t="s">
        <v>28</v>
      </c>
      <c r="H133" s="5998" t="s">
        <v>28</v>
      </c>
      <c r="I133" s="5998" t="s">
        <v>859</v>
      </c>
    </row>
    <row customHeight="1" ht="11.25">
      <c r="A134" s="5998" t="s">
        <v>2247</v>
      </c>
      <c r="B134" s="5998" t="s">
        <v>16</v>
      </c>
      <c r="C134" s="5998" t="s">
        <v>2351</v>
      </c>
      <c r="D134" s="5998" t="s">
        <v>2352</v>
      </c>
      <c r="E134" s="5998" t="s">
        <v>2353</v>
      </c>
      <c r="F134" s="5998" t="s">
        <v>2354</v>
      </c>
      <c r="G134" s="5998" t="s">
        <v>28</v>
      </c>
      <c r="H134" s="5998" t="s">
        <v>28</v>
      </c>
      <c r="I134" s="5998" t="s">
        <v>859</v>
      </c>
    </row>
    <row customHeight="1" ht="11.25">
      <c r="A135" s="5998" t="s">
        <v>2247</v>
      </c>
      <c r="B135" s="5998" t="s">
        <v>16</v>
      </c>
      <c r="C135" s="5998" t="s">
        <v>2355</v>
      </c>
      <c r="D135" s="5998" t="s">
        <v>2356</v>
      </c>
      <c r="E135" s="5998" t="s">
        <v>2357</v>
      </c>
      <c r="F135" s="5998" t="s">
        <v>2288</v>
      </c>
      <c r="G135" s="5998" t="s">
        <v>2358</v>
      </c>
      <c r="H135" s="5998" t="s">
        <v>28</v>
      </c>
      <c r="I135" s="5998" t="s">
        <v>859</v>
      </c>
    </row>
    <row customHeight="1" ht="11.25">
      <c r="A136" s="5998" t="s">
        <v>2247</v>
      </c>
      <c r="B136" s="5998" t="s">
        <v>16</v>
      </c>
      <c r="C136" s="5998" t="s">
        <v>2359</v>
      </c>
      <c r="D136" s="5998" t="s">
        <v>2360</v>
      </c>
      <c r="E136" s="5998" t="s">
        <v>2361</v>
      </c>
      <c r="F136" s="5998" t="s">
        <v>2326</v>
      </c>
      <c r="G136" s="5998" t="s">
        <v>2362</v>
      </c>
      <c r="H136" s="5998" t="s">
        <v>28</v>
      </c>
      <c r="I136" s="5998" t="s">
        <v>859</v>
      </c>
    </row>
    <row customHeight="1" ht="11.25">
      <c r="A137" s="5998" t="s">
        <v>2247</v>
      </c>
      <c r="B137" s="5998" t="s">
        <v>16</v>
      </c>
      <c r="C137" s="5998" t="s">
        <v>2363</v>
      </c>
      <c r="D137" s="5998" t="s">
        <v>2364</v>
      </c>
      <c r="E137" s="5998" t="s">
        <v>2365</v>
      </c>
      <c r="F137" s="5998" t="s">
        <v>2288</v>
      </c>
      <c r="G137" s="5998" t="s">
        <v>2366</v>
      </c>
      <c r="H137" s="5998" t="s">
        <v>28</v>
      </c>
      <c r="I137" s="5998" t="s">
        <v>859</v>
      </c>
    </row>
    <row customHeight="1" ht="11.25">
      <c r="A138" s="5998" t="s">
        <v>2247</v>
      </c>
      <c r="B138" s="5998" t="s">
        <v>16</v>
      </c>
      <c r="C138" s="5998" t="s">
        <v>2367</v>
      </c>
      <c r="D138" s="5998" t="s">
        <v>2368</v>
      </c>
      <c r="E138" s="5998" t="s">
        <v>2369</v>
      </c>
      <c r="F138" s="5998" t="s">
        <v>2274</v>
      </c>
      <c r="G138" s="5998" t="s">
        <v>2370</v>
      </c>
      <c r="H138" s="5998" t="s">
        <v>28</v>
      </c>
      <c r="I138" s="5998" t="s">
        <v>859</v>
      </c>
    </row>
    <row customHeight="1" ht="11.25">
      <c r="A139" s="5998" t="s">
        <v>2247</v>
      </c>
      <c r="B139" s="5998" t="s">
        <v>16</v>
      </c>
      <c r="C139" s="5998" t="s">
        <v>13</v>
      </c>
      <c r="D139" s="5998" t="s">
        <v>48</v>
      </c>
      <c r="E139" s="5998" t="s">
        <v>51</v>
      </c>
      <c r="F139" s="5998" t="s">
        <v>53</v>
      </c>
      <c r="G139" s="5998" t="s">
        <v>28</v>
      </c>
      <c r="H139" s="5998" t="s">
        <v>28</v>
      </c>
      <c r="I139" s="5998" t="s">
        <v>859</v>
      </c>
    </row>
    <row customHeight="1" ht="11.25">
      <c r="A140" s="5998" t="s">
        <v>2247</v>
      </c>
      <c r="B140" s="5998" t="s">
        <v>16</v>
      </c>
      <c r="C140" s="5998" t="s">
        <v>2371</v>
      </c>
      <c r="D140" s="5998" t="s">
        <v>2372</v>
      </c>
      <c r="E140" s="5998" t="s">
        <v>2373</v>
      </c>
      <c r="F140" s="5998" t="s">
        <v>2374</v>
      </c>
      <c r="G140" s="5998" t="s">
        <v>28</v>
      </c>
      <c r="H140" s="5998" t="s">
        <v>28</v>
      </c>
      <c r="I140" s="5998" t="s">
        <v>859</v>
      </c>
    </row>
    <row customHeight="1" ht="11.25">
      <c r="A141" s="5998" t="s">
        <v>2247</v>
      </c>
      <c r="B141" s="5998" t="s">
        <v>16</v>
      </c>
      <c r="C141" s="5998" t="s">
        <v>2378</v>
      </c>
      <c r="D141" s="5998" t="s">
        <v>2379</v>
      </c>
      <c r="E141" s="5998" t="s">
        <v>2380</v>
      </c>
      <c r="F141" s="5998" t="s">
        <v>2305</v>
      </c>
      <c r="G141" s="5998" t="s">
        <v>28</v>
      </c>
      <c r="H141" s="5998" t="s">
        <v>28</v>
      </c>
      <c r="I141" s="5998" t="s">
        <v>859</v>
      </c>
    </row>
    <row customHeight="1" ht="11.25">
      <c r="A142" s="5998" t="s">
        <v>2247</v>
      </c>
      <c r="B142" s="5998" t="s">
        <v>16</v>
      </c>
      <c r="C142" s="5998" t="s">
        <v>2381</v>
      </c>
      <c r="D142" s="5998" t="s">
        <v>2382</v>
      </c>
      <c r="E142" s="5998" t="s">
        <v>2280</v>
      </c>
      <c r="F142" s="5998" t="s">
        <v>2383</v>
      </c>
      <c r="G142" s="5998" t="s">
        <v>28</v>
      </c>
      <c r="H142" s="5998" t="s">
        <v>28</v>
      </c>
      <c r="I142" s="5998" t="s">
        <v>859</v>
      </c>
    </row>
    <row customHeight="1" ht="11.25">
      <c r="A143" s="5998" t="s">
        <v>2247</v>
      </c>
      <c r="B143" s="5998" t="s">
        <v>16</v>
      </c>
      <c r="C143" s="5998" t="s">
        <v>2384</v>
      </c>
      <c r="D143" s="5998" t="s">
        <v>2385</v>
      </c>
      <c r="E143" s="5998" t="s">
        <v>2386</v>
      </c>
      <c r="F143" s="5998" t="s">
        <v>2317</v>
      </c>
      <c r="G143" s="5998" t="s">
        <v>2387</v>
      </c>
      <c r="H143" s="5998" t="s">
        <v>28</v>
      </c>
      <c r="I143" s="5998" t="s">
        <v>859</v>
      </c>
    </row>
    <row customHeight="1" ht="11.25">
      <c r="A144" s="5998" t="s">
        <v>2247</v>
      </c>
      <c r="B144" s="5998" t="s">
        <v>16</v>
      </c>
      <c r="C144" s="5998" t="s">
        <v>2565</v>
      </c>
      <c r="D144" s="5998" t="s">
        <v>2566</v>
      </c>
      <c r="E144" s="5998" t="s">
        <v>2567</v>
      </c>
      <c r="F144" s="5998" t="s">
        <v>2259</v>
      </c>
      <c r="G144" s="5998" t="s">
        <v>28</v>
      </c>
      <c r="H144" s="5998" t="s">
        <v>28</v>
      </c>
      <c r="I144" s="5998" t="s">
        <v>859</v>
      </c>
    </row>
    <row customHeight="1" ht="11.25">
      <c r="A145" s="5998" t="s">
        <v>2247</v>
      </c>
      <c r="B145" s="5998" t="s">
        <v>16</v>
      </c>
      <c r="C145" s="5998" t="s">
        <v>2388</v>
      </c>
      <c r="D145" s="5998" t="s">
        <v>2389</v>
      </c>
      <c r="E145" s="5998" t="s">
        <v>2390</v>
      </c>
      <c r="F145" s="5998" t="s">
        <v>2391</v>
      </c>
      <c r="G145" s="5998" t="s">
        <v>2392</v>
      </c>
      <c r="H145" s="5998" t="s">
        <v>28</v>
      </c>
      <c r="I145" s="5998" t="s">
        <v>859</v>
      </c>
    </row>
    <row customHeight="1" ht="11.25">
      <c r="A146" s="5998" t="s">
        <v>2247</v>
      </c>
      <c r="B146" s="5998" t="s">
        <v>16</v>
      </c>
      <c r="C146" s="5998" t="s">
        <v>2568</v>
      </c>
      <c r="D146" s="5998" t="s">
        <v>2569</v>
      </c>
      <c r="E146" s="5998" t="s">
        <v>2570</v>
      </c>
      <c r="F146" s="5998" t="s">
        <v>2354</v>
      </c>
      <c r="G146" s="5998" t="s">
        <v>2571</v>
      </c>
      <c r="H146" s="5998" t="s">
        <v>28</v>
      </c>
      <c r="I146" s="5998" t="s">
        <v>859</v>
      </c>
    </row>
    <row customHeight="1" ht="11.25">
      <c r="A147" s="5998" t="s">
        <v>2247</v>
      </c>
      <c r="B147" s="5998" t="s">
        <v>16</v>
      </c>
      <c r="C147" s="5998" t="s">
        <v>2572</v>
      </c>
      <c r="D147" s="5998" t="s">
        <v>2573</v>
      </c>
      <c r="E147" s="5998" t="s">
        <v>2574</v>
      </c>
      <c r="F147" s="5998" t="s">
        <v>2391</v>
      </c>
      <c r="G147" s="5998" t="s">
        <v>28</v>
      </c>
      <c r="H147" s="5998" t="s">
        <v>28</v>
      </c>
      <c r="I147" s="5998" t="s">
        <v>859</v>
      </c>
    </row>
    <row customHeight="1" ht="11.25">
      <c r="A148" s="5998" t="s">
        <v>2247</v>
      </c>
      <c r="B148" s="5998" t="s">
        <v>16</v>
      </c>
      <c r="C148" s="5998" t="s">
        <v>2575</v>
      </c>
      <c r="D148" s="5998" t="s">
        <v>2576</v>
      </c>
      <c r="E148" s="5998" t="s">
        <v>2577</v>
      </c>
      <c r="F148" s="5998" t="s">
        <v>2259</v>
      </c>
      <c r="G148" s="5998" t="s">
        <v>28</v>
      </c>
      <c r="H148" s="5998" t="s">
        <v>28</v>
      </c>
      <c r="I148" s="5998" t="s">
        <v>859</v>
      </c>
    </row>
    <row customHeight="1" ht="11.25">
      <c r="A149" s="5998" t="s">
        <v>2247</v>
      </c>
      <c r="B149" s="5998" t="s">
        <v>16</v>
      </c>
      <c r="C149" s="5998" t="s">
        <v>2578</v>
      </c>
      <c r="D149" s="5998" t="s">
        <v>2579</v>
      </c>
      <c r="E149" s="5998" t="s">
        <v>2580</v>
      </c>
      <c r="F149" s="5998" t="s">
        <v>2251</v>
      </c>
      <c r="G149" s="5998" t="s">
        <v>28</v>
      </c>
      <c r="H149" s="5998" t="s">
        <v>28</v>
      </c>
      <c r="I149" s="5998" t="s">
        <v>859</v>
      </c>
    </row>
    <row customHeight="1" ht="11.25">
      <c r="A150" s="5998" t="s">
        <v>2247</v>
      </c>
      <c r="B150" s="5998" t="s">
        <v>16</v>
      </c>
      <c r="C150" s="5998" t="s">
        <v>2403</v>
      </c>
      <c r="D150" s="5998" t="s">
        <v>2404</v>
      </c>
      <c r="E150" s="5998" t="s">
        <v>2405</v>
      </c>
      <c r="F150" s="5998" t="s">
        <v>2288</v>
      </c>
      <c r="G150" s="5998" t="s">
        <v>28</v>
      </c>
      <c r="H150" s="5998" t="s">
        <v>28</v>
      </c>
      <c r="I150" s="5998" t="s">
        <v>859</v>
      </c>
    </row>
    <row customHeight="1" ht="11.25">
      <c r="A151" s="5998" t="s">
        <v>2247</v>
      </c>
      <c r="B151" s="5998" t="s">
        <v>16</v>
      </c>
      <c r="C151" s="5998" t="s">
        <v>2406</v>
      </c>
      <c r="D151" s="5998" t="s">
        <v>2407</v>
      </c>
      <c r="E151" s="5998" t="s">
        <v>2408</v>
      </c>
      <c r="F151" s="5998" t="s">
        <v>2396</v>
      </c>
      <c r="G151" s="5998" t="s">
        <v>2409</v>
      </c>
      <c r="H151" s="5998" t="s">
        <v>28</v>
      </c>
      <c r="I151" s="5998" t="s">
        <v>859</v>
      </c>
    </row>
    <row customHeight="1" ht="11.25">
      <c r="A152" s="5998" t="s">
        <v>2247</v>
      </c>
      <c r="B152" s="5998" t="s">
        <v>16</v>
      </c>
      <c r="C152" s="5998" t="s">
        <v>2410</v>
      </c>
      <c r="D152" s="5998" t="s">
        <v>2411</v>
      </c>
      <c r="E152" s="5998" t="s">
        <v>2412</v>
      </c>
      <c r="F152" s="5998" t="s">
        <v>2396</v>
      </c>
      <c r="G152" s="5998" t="s">
        <v>28</v>
      </c>
      <c r="H152" s="5998" t="s">
        <v>28</v>
      </c>
      <c r="I152" s="5998" t="s">
        <v>859</v>
      </c>
    </row>
    <row customHeight="1" ht="11.25">
      <c r="A153" s="5998" t="s">
        <v>2247</v>
      </c>
      <c r="B153" s="5998" t="s">
        <v>16</v>
      </c>
      <c r="C153" s="5998" t="s">
        <v>2428</v>
      </c>
      <c r="D153" s="5998" t="s">
        <v>2429</v>
      </c>
      <c r="E153" s="5998" t="s">
        <v>2430</v>
      </c>
      <c r="F153" s="5998" t="s">
        <v>2301</v>
      </c>
      <c r="G153" s="5998" t="s">
        <v>2431</v>
      </c>
      <c r="H153" s="5998" t="s">
        <v>28</v>
      </c>
      <c r="I153" s="5998" t="s">
        <v>859</v>
      </c>
    </row>
    <row customHeight="1" ht="11.25">
      <c r="A154" s="5998" t="s">
        <v>2247</v>
      </c>
      <c r="B154" s="5998" t="s">
        <v>16</v>
      </c>
      <c r="C154" s="5998" t="s">
        <v>2432</v>
      </c>
      <c r="D154" s="5998" t="s">
        <v>2433</v>
      </c>
      <c r="E154" s="5998" t="s">
        <v>2434</v>
      </c>
      <c r="F154" s="5998" t="s">
        <v>2301</v>
      </c>
      <c r="G154" s="5998" t="s">
        <v>28</v>
      </c>
      <c r="H154" s="5998" t="s">
        <v>28</v>
      </c>
      <c r="I154" s="5998" t="s">
        <v>859</v>
      </c>
    </row>
    <row customHeight="1" ht="11.25">
      <c r="A155" s="5998" t="s">
        <v>2247</v>
      </c>
      <c r="B155" s="5998" t="s">
        <v>16</v>
      </c>
      <c r="C155" s="5998" t="s">
        <v>2581</v>
      </c>
      <c r="D155" s="5998" t="s">
        <v>2582</v>
      </c>
      <c r="E155" s="5998" t="s">
        <v>2583</v>
      </c>
      <c r="F155" s="5998" t="s">
        <v>2317</v>
      </c>
      <c r="G155" s="5998" t="s">
        <v>28</v>
      </c>
      <c r="H155" s="5998" t="s">
        <v>28</v>
      </c>
      <c r="I155" s="5998" t="s">
        <v>859</v>
      </c>
    </row>
    <row customHeight="1" ht="11.25">
      <c r="A156" s="5998" t="s">
        <v>2247</v>
      </c>
      <c r="B156" s="5998" t="s">
        <v>16</v>
      </c>
      <c r="C156" s="5998" t="s">
        <v>2435</v>
      </c>
      <c r="D156" s="5998" t="s">
        <v>2436</v>
      </c>
      <c r="E156" s="5998" t="s">
        <v>2437</v>
      </c>
      <c r="F156" s="5998" t="s">
        <v>2438</v>
      </c>
      <c r="G156" s="5998" t="s">
        <v>28</v>
      </c>
      <c r="H156" s="5998" t="s">
        <v>28</v>
      </c>
      <c r="I156" s="5998" t="s">
        <v>859</v>
      </c>
    </row>
    <row customHeight="1" ht="11.25">
      <c r="A157" s="5998" t="s">
        <v>2247</v>
      </c>
      <c r="B157" s="5998" t="s">
        <v>16</v>
      </c>
      <c r="C157" s="5998" t="s">
        <v>2584</v>
      </c>
      <c r="D157" s="5998" t="s">
        <v>2585</v>
      </c>
      <c r="E157" s="5998" t="s">
        <v>2586</v>
      </c>
      <c r="F157" s="5998" t="s">
        <v>2317</v>
      </c>
      <c r="G157" s="5998" t="s">
        <v>28</v>
      </c>
      <c r="H157" s="5998" t="s">
        <v>28</v>
      </c>
      <c r="I157" s="5998" t="s">
        <v>859</v>
      </c>
    </row>
    <row customHeight="1" ht="11.25">
      <c r="A158" s="5998" t="s">
        <v>2247</v>
      </c>
      <c r="B158" s="5998" t="s">
        <v>16</v>
      </c>
      <c r="C158" s="5998" t="s">
        <v>2587</v>
      </c>
      <c r="D158" s="5998" t="s">
        <v>2588</v>
      </c>
      <c r="E158" s="5998" t="s">
        <v>2589</v>
      </c>
      <c r="F158" s="5998" t="s">
        <v>2259</v>
      </c>
      <c r="G158" s="5998" t="s">
        <v>28</v>
      </c>
      <c r="H158" s="5998" t="s">
        <v>28</v>
      </c>
      <c r="I158" s="5998" t="s">
        <v>859</v>
      </c>
    </row>
    <row customHeight="1" ht="11.25">
      <c r="A159" s="5998" t="s">
        <v>2247</v>
      </c>
      <c r="B159" s="5998" t="s">
        <v>16</v>
      </c>
      <c r="C159" s="5998" t="s">
        <v>2442</v>
      </c>
      <c r="D159" s="5998" t="s">
        <v>2443</v>
      </c>
      <c r="E159" s="5998" t="s">
        <v>2444</v>
      </c>
      <c r="F159" s="5998" t="s">
        <v>2251</v>
      </c>
      <c r="G159" s="5998" t="s">
        <v>28</v>
      </c>
      <c r="H159" s="5998" t="s">
        <v>28</v>
      </c>
      <c r="I159" s="5998" t="s">
        <v>859</v>
      </c>
    </row>
    <row customHeight="1" ht="11.25">
      <c r="A160" s="5998" t="s">
        <v>2247</v>
      </c>
      <c r="B160" s="5998" t="s">
        <v>16</v>
      </c>
      <c r="C160" s="5998" t="s">
        <v>2590</v>
      </c>
      <c r="D160" s="5998" t="s">
        <v>2591</v>
      </c>
      <c r="E160" s="5998" t="s">
        <v>2592</v>
      </c>
      <c r="F160" s="5998" t="s">
        <v>2266</v>
      </c>
      <c r="G160" s="5998" t="s">
        <v>2593</v>
      </c>
      <c r="H160" s="5998" t="s">
        <v>28</v>
      </c>
      <c r="I160" s="5998" t="s">
        <v>859</v>
      </c>
    </row>
    <row customHeight="1" ht="11.25">
      <c r="A161" s="5998" t="s">
        <v>2247</v>
      </c>
      <c r="B161" s="5998" t="s">
        <v>16</v>
      </c>
      <c r="C161" s="5998" t="s">
        <v>2445</v>
      </c>
      <c r="D161" s="5998" t="s">
        <v>2446</v>
      </c>
      <c r="E161" s="5998" t="s">
        <v>2447</v>
      </c>
      <c r="F161" s="5998" t="s">
        <v>2251</v>
      </c>
      <c r="G161" s="5998" t="s">
        <v>2448</v>
      </c>
      <c r="H161" s="5998" t="s">
        <v>28</v>
      </c>
      <c r="I161" s="5998" t="s">
        <v>859</v>
      </c>
    </row>
    <row customHeight="1" ht="11.25">
      <c r="A162" s="5998" t="s">
        <v>2247</v>
      </c>
      <c r="B162" s="5998" t="s">
        <v>16</v>
      </c>
      <c r="C162" s="5998" t="s">
        <v>2455</v>
      </c>
      <c r="D162" s="5998" t="s">
        <v>2456</v>
      </c>
      <c r="E162" s="5998" t="s">
        <v>2457</v>
      </c>
      <c r="F162" s="5998" t="s">
        <v>2251</v>
      </c>
      <c r="G162" s="5998" t="s">
        <v>2458</v>
      </c>
      <c r="H162" s="5998" t="s">
        <v>28</v>
      </c>
      <c r="I162" s="5998" t="s">
        <v>859</v>
      </c>
    </row>
    <row customHeight="1" ht="11.25">
      <c r="A163" s="5998" t="s">
        <v>2247</v>
      </c>
      <c r="B163" s="5998" t="s">
        <v>16</v>
      </c>
      <c r="C163" s="5998" t="s">
        <v>2594</v>
      </c>
      <c r="D163" s="5998" t="s">
        <v>2595</v>
      </c>
      <c r="E163" s="5998" t="s">
        <v>2596</v>
      </c>
      <c r="F163" s="5998" t="s">
        <v>2274</v>
      </c>
      <c r="G163" s="5998" t="s">
        <v>28</v>
      </c>
      <c r="H163" s="5998" t="s">
        <v>28</v>
      </c>
      <c r="I163" s="5998" t="s">
        <v>859</v>
      </c>
    </row>
    <row customHeight="1" ht="11.25">
      <c r="A164" s="5998" t="s">
        <v>2247</v>
      </c>
      <c r="B164" s="5998" t="s">
        <v>16</v>
      </c>
      <c r="C164" s="5998" t="s">
        <v>2597</v>
      </c>
      <c r="D164" s="5998" t="s">
        <v>2598</v>
      </c>
      <c r="E164" s="5998" t="s">
        <v>2599</v>
      </c>
      <c r="F164" s="5998" t="s">
        <v>2251</v>
      </c>
      <c r="G164" s="5998" t="s">
        <v>28</v>
      </c>
      <c r="H164" s="5998" t="s">
        <v>28</v>
      </c>
      <c r="I164" s="5998" t="s">
        <v>859</v>
      </c>
    </row>
    <row customHeight="1" ht="11.25">
      <c r="A165" s="5998" t="s">
        <v>2247</v>
      </c>
      <c r="B165" s="5998" t="s">
        <v>16</v>
      </c>
      <c r="C165" s="5998" t="s">
        <v>2475</v>
      </c>
      <c r="D165" s="5998" t="s">
        <v>2476</v>
      </c>
      <c r="E165" s="5998" t="s">
        <v>2477</v>
      </c>
      <c r="F165" s="5998" t="s">
        <v>2305</v>
      </c>
      <c r="G165" s="5998" t="s">
        <v>28</v>
      </c>
      <c r="H165" s="5998" t="s">
        <v>28</v>
      </c>
      <c r="I165" s="5998" t="s">
        <v>859</v>
      </c>
    </row>
    <row customHeight="1" ht="11.25">
      <c r="A166" s="5998" t="s">
        <v>2247</v>
      </c>
      <c r="B166" s="5998" t="s">
        <v>16</v>
      </c>
      <c r="C166" s="5998" t="s">
        <v>2478</v>
      </c>
      <c r="D166" s="5998" t="s">
        <v>2479</v>
      </c>
      <c r="E166" s="5998" t="s">
        <v>2480</v>
      </c>
      <c r="F166" s="5998" t="s">
        <v>2251</v>
      </c>
      <c r="G166" s="5998" t="s">
        <v>2481</v>
      </c>
      <c r="H166" s="5998" t="s">
        <v>28</v>
      </c>
      <c r="I166" s="5998" t="s">
        <v>859</v>
      </c>
    </row>
    <row customHeight="1" ht="11.25">
      <c r="A167" s="5998" t="s">
        <v>2247</v>
      </c>
      <c r="B167" s="5998" t="s">
        <v>16</v>
      </c>
      <c r="C167" s="5998" t="s">
        <v>2600</v>
      </c>
      <c r="D167" s="5998" t="s">
        <v>2601</v>
      </c>
      <c r="E167" s="5998" t="s">
        <v>2602</v>
      </c>
      <c r="F167" s="5998" t="s">
        <v>2317</v>
      </c>
      <c r="G167" s="5998" t="s">
        <v>28</v>
      </c>
      <c r="H167" s="5998" t="s">
        <v>28</v>
      </c>
      <c r="I167" s="5998" t="s">
        <v>859</v>
      </c>
    </row>
    <row customHeight="1" ht="11.25">
      <c r="A168" s="5998" t="s">
        <v>2247</v>
      </c>
      <c r="B168" s="5998" t="s">
        <v>16</v>
      </c>
      <c r="C168" s="5998" t="s">
        <v>2492</v>
      </c>
      <c r="D168" s="5998" t="s">
        <v>2493</v>
      </c>
      <c r="E168" s="5998" t="s">
        <v>2494</v>
      </c>
      <c r="F168" s="5998" t="s">
        <v>2251</v>
      </c>
      <c r="G168" s="5998" t="s">
        <v>2495</v>
      </c>
      <c r="H168" s="5998" t="s">
        <v>28</v>
      </c>
      <c r="I168" s="5998" t="s">
        <v>859</v>
      </c>
    </row>
    <row customHeight="1" ht="11.25">
      <c r="A169" s="5998" t="s">
        <v>2247</v>
      </c>
      <c r="B169" s="5998" t="s">
        <v>16</v>
      </c>
      <c r="C169" s="5998" t="s">
        <v>2496</v>
      </c>
      <c r="D169" s="5998" t="s">
        <v>2497</v>
      </c>
      <c r="E169" s="5998" t="s">
        <v>2498</v>
      </c>
      <c r="F169" s="5998" t="s">
        <v>2396</v>
      </c>
      <c r="G169" s="5998" t="s">
        <v>28</v>
      </c>
      <c r="H169" s="5998" t="s">
        <v>28</v>
      </c>
      <c r="I169" s="5998" t="s">
        <v>859</v>
      </c>
    </row>
    <row customHeight="1" ht="11.25">
      <c r="A170" s="5998" t="s">
        <v>2247</v>
      </c>
      <c r="B170" s="5998" t="s">
        <v>16</v>
      </c>
      <c r="C170" s="5998" t="s">
        <v>2507</v>
      </c>
      <c r="D170" s="5998" t="s">
        <v>2508</v>
      </c>
      <c r="E170" s="5998" t="s">
        <v>2509</v>
      </c>
      <c r="F170" s="5998" t="s">
        <v>2305</v>
      </c>
      <c r="G170" s="5998" t="s">
        <v>2510</v>
      </c>
      <c r="H170" s="5998" t="s">
        <v>28</v>
      </c>
      <c r="I170" s="5998" t="s">
        <v>859</v>
      </c>
    </row>
    <row customHeight="1" ht="11.25">
      <c r="A171" s="5998" t="s">
        <v>2247</v>
      </c>
      <c r="B171" s="5998" t="s">
        <v>16</v>
      </c>
      <c r="C171" s="5998" t="s">
        <v>28</v>
      </c>
      <c r="D171" s="5998" t="s">
        <v>2520</v>
      </c>
      <c r="E171" s="5998" t="s">
        <v>2521</v>
      </c>
      <c r="F171" s="5998" t="s">
        <v>2251</v>
      </c>
      <c r="G171" s="5998" t="s">
        <v>28</v>
      </c>
      <c r="H171" s="5998" t="s">
        <v>28</v>
      </c>
      <c r="I171" s="5998" t="s">
        <v>859</v>
      </c>
    </row>
    <row customHeight="1" ht="11.25">
      <c r="A172" s="5998" t="s">
        <v>2247</v>
      </c>
      <c r="B172" s="5998" t="s">
        <v>16</v>
      </c>
      <c r="C172" s="5998" t="s">
        <v>2603</v>
      </c>
      <c r="D172" s="5998" t="s">
        <v>2604</v>
      </c>
      <c r="E172" s="5998" t="s">
        <v>2605</v>
      </c>
      <c r="F172" s="5998" t="s">
        <v>2251</v>
      </c>
      <c r="G172" s="5998" t="s">
        <v>28</v>
      </c>
      <c r="H172" s="5998" t="s">
        <v>28</v>
      </c>
      <c r="I172" s="5998" t="s">
        <v>859</v>
      </c>
    </row>
    <row customHeight="1" ht="11.25">
      <c r="A173" s="5998" t="s">
        <v>2247</v>
      </c>
      <c r="B173" s="5998" t="s">
        <v>16</v>
      </c>
      <c r="C173" s="5998" t="s">
        <v>2525</v>
      </c>
      <c r="D173" s="5998" t="s">
        <v>2526</v>
      </c>
      <c r="E173" s="5998" t="s">
        <v>2527</v>
      </c>
      <c r="F173" s="5998" t="s">
        <v>2528</v>
      </c>
      <c r="G173" s="5998" t="s">
        <v>28</v>
      </c>
      <c r="H173" s="5998" t="s">
        <v>28</v>
      </c>
      <c r="I173" s="5998" t="s">
        <v>859</v>
      </c>
    </row>
    <row customHeight="1" ht="11.25">
      <c r="A174" s="5998" t="s">
        <v>2247</v>
      </c>
      <c r="B174" s="5998" t="s">
        <v>16</v>
      </c>
      <c r="C174" s="5998" t="s">
        <v>2529</v>
      </c>
      <c r="D174" s="5998" t="s">
        <v>2530</v>
      </c>
      <c r="E174" s="5998" t="s">
        <v>2527</v>
      </c>
      <c r="F174" s="5998" t="s">
        <v>2531</v>
      </c>
      <c r="G174" s="5998" t="s">
        <v>2532</v>
      </c>
      <c r="H174" s="5998" t="s">
        <v>28</v>
      </c>
      <c r="I174" s="5998" t="s">
        <v>859</v>
      </c>
    </row>
    <row customHeight="1" ht="11.25">
      <c r="A175" s="5998" t="s">
        <v>2247</v>
      </c>
      <c r="B175" s="5998" t="s">
        <v>16</v>
      </c>
      <c r="C175" s="5998" t="s">
        <v>2606</v>
      </c>
      <c r="D175" s="5998" t="s">
        <v>2607</v>
      </c>
      <c r="E175" s="5998" t="s">
        <v>2608</v>
      </c>
      <c r="F175" s="5998" t="s">
        <v>2251</v>
      </c>
      <c r="G175" s="5998" t="s">
        <v>28</v>
      </c>
      <c r="H175" s="5998" t="s">
        <v>28</v>
      </c>
      <c r="I175" s="5998" t="s">
        <v>859</v>
      </c>
    </row>
    <row customHeight="1" ht="11.25">
      <c r="A176" s="5998" t="s">
        <v>2247</v>
      </c>
      <c r="B176" s="5998" t="s">
        <v>16</v>
      </c>
      <c r="C176" s="5998" t="s">
        <v>2609</v>
      </c>
      <c r="D176" s="5998" t="s">
        <v>2610</v>
      </c>
      <c r="E176" s="5998" t="s">
        <v>2611</v>
      </c>
      <c r="F176" s="5998" t="s">
        <v>2331</v>
      </c>
      <c r="G176" s="5998" t="s">
        <v>28</v>
      </c>
      <c r="H176" s="5998" t="s">
        <v>28</v>
      </c>
      <c r="I176" s="5998" t="s">
        <v>859</v>
      </c>
    </row>
    <row customHeight="1" ht="11.25">
      <c r="A177" s="5998" t="s">
        <v>2247</v>
      </c>
      <c r="B177" s="5998" t="s">
        <v>16</v>
      </c>
      <c r="C177" s="5998" t="s">
        <v>2248</v>
      </c>
      <c r="D177" s="5998" t="s">
        <v>2249</v>
      </c>
      <c r="E177" s="5998" t="s">
        <v>2250</v>
      </c>
      <c r="F177" s="5998" t="s">
        <v>2251</v>
      </c>
      <c r="G177" s="5998" t="s">
        <v>28</v>
      </c>
      <c r="H177" s="5998" t="s">
        <v>28</v>
      </c>
      <c r="I177" s="5998" t="s">
        <v>912</v>
      </c>
    </row>
    <row customHeight="1" ht="11.25">
      <c r="A178" s="5998" t="s">
        <v>2247</v>
      </c>
      <c r="B178" s="5998" t="s">
        <v>16</v>
      </c>
      <c r="C178" s="5998" t="s">
        <v>2252</v>
      </c>
      <c r="D178" s="5998" t="s">
        <v>2253</v>
      </c>
      <c r="E178" s="5998" t="s">
        <v>2254</v>
      </c>
      <c r="F178" s="5998" t="s">
        <v>2255</v>
      </c>
      <c r="G178" s="5998" t="s">
        <v>28</v>
      </c>
      <c r="H178" s="5998" t="s">
        <v>28</v>
      </c>
      <c r="I178" s="5998" t="s">
        <v>912</v>
      </c>
    </row>
    <row customHeight="1" ht="11.25">
      <c r="A179" s="5998" t="s">
        <v>2247</v>
      </c>
      <c r="B179" s="5998" t="s">
        <v>16</v>
      </c>
      <c r="C179" s="5998" t="s">
        <v>2275</v>
      </c>
      <c r="D179" s="5998" t="s">
        <v>2276</v>
      </c>
      <c r="E179" s="5998" t="s">
        <v>2277</v>
      </c>
      <c r="F179" s="5998" t="s">
        <v>2251</v>
      </c>
      <c r="G179" s="5998" t="s">
        <v>28</v>
      </c>
      <c r="H179" s="5998" t="s">
        <v>28</v>
      </c>
      <c r="I179" s="5998" t="s">
        <v>912</v>
      </c>
    </row>
    <row customHeight="1" ht="11.25">
      <c r="A180" s="5998" t="s">
        <v>2247</v>
      </c>
      <c r="B180" s="5998" t="s">
        <v>16</v>
      </c>
      <c r="C180" s="5998" t="s">
        <v>2540</v>
      </c>
      <c r="D180" s="5998" t="s">
        <v>2541</v>
      </c>
      <c r="E180" s="5998" t="s">
        <v>2542</v>
      </c>
      <c r="F180" s="5998" t="s">
        <v>2374</v>
      </c>
      <c r="G180" s="5998" t="s">
        <v>28</v>
      </c>
      <c r="H180" s="5998" t="s">
        <v>28</v>
      </c>
      <c r="I180" s="5998" t="s">
        <v>912</v>
      </c>
    </row>
    <row customHeight="1" ht="11.25">
      <c r="A181" s="5998" t="s">
        <v>2247</v>
      </c>
      <c r="B181" s="5998" t="s">
        <v>16</v>
      </c>
      <c r="C181" s="5998" t="s">
        <v>2278</v>
      </c>
      <c r="D181" s="5998" t="s">
        <v>2279</v>
      </c>
      <c r="E181" s="5998" t="s">
        <v>2280</v>
      </c>
      <c r="F181" s="5998" t="s">
        <v>2281</v>
      </c>
      <c r="G181" s="5998" t="s">
        <v>28</v>
      </c>
      <c r="H181" s="5998" t="s">
        <v>28</v>
      </c>
      <c r="I181" s="5998" t="s">
        <v>912</v>
      </c>
    </row>
    <row customHeight="1" ht="11.25">
      <c r="A182" s="5998" t="s">
        <v>2247</v>
      </c>
      <c r="B182" s="5998" t="s">
        <v>16</v>
      </c>
      <c r="C182" s="5998" t="s">
        <v>2543</v>
      </c>
      <c r="D182" s="5998" t="s">
        <v>2544</v>
      </c>
      <c r="E182" s="5998" t="s">
        <v>2545</v>
      </c>
      <c r="F182" s="5998" t="s">
        <v>2251</v>
      </c>
      <c r="G182" s="5998" t="s">
        <v>28</v>
      </c>
      <c r="H182" s="5998" t="s">
        <v>28</v>
      </c>
      <c r="I182" s="5998" t="s">
        <v>912</v>
      </c>
    </row>
    <row customHeight="1" ht="11.25">
      <c r="A183" s="5998" t="s">
        <v>2247</v>
      </c>
      <c r="B183" s="5998" t="s">
        <v>16</v>
      </c>
      <c r="C183" s="5998" t="s">
        <v>2285</v>
      </c>
      <c r="D183" s="5998" t="s">
        <v>2286</v>
      </c>
      <c r="E183" s="5998" t="s">
        <v>2287</v>
      </c>
      <c r="F183" s="5998" t="s">
        <v>2288</v>
      </c>
      <c r="G183" s="5998" t="s">
        <v>28</v>
      </c>
      <c r="H183" s="5998" t="s">
        <v>28</v>
      </c>
      <c r="I183" s="5998" t="s">
        <v>912</v>
      </c>
    </row>
    <row customHeight="1" ht="11.25">
      <c r="A184" s="5998" t="s">
        <v>2247</v>
      </c>
      <c r="B184" s="5998" t="s">
        <v>16</v>
      </c>
      <c r="C184" s="5998" t="s">
        <v>2289</v>
      </c>
      <c r="D184" s="5998" t="s">
        <v>2290</v>
      </c>
      <c r="E184" s="5998" t="s">
        <v>2291</v>
      </c>
      <c r="F184" s="5998" t="s">
        <v>2288</v>
      </c>
      <c r="G184" s="5998" t="s">
        <v>28</v>
      </c>
      <c r="H184" s="5998" t="s">
        <v>28</v>
      </c>
      <c r="I184" s="5998" t="s">
        <v>912</v>
      </c>
    </row>
    <row customHeight="1" ht="11.25">
      <c r="A185" s="5998" t="s">
        <v>2247</v>
      </c>
      <c r="B185" s="5998" t="s">
        <v>16</v>
      </c>
      <c r="C185" s="5998" t="s">
        <v>2546</v>
      </c>
      <c r="D185" s="5998" t="s">
        <v>2547</v>
      </c>
      <c r="E185" s="5998" t="s">
        <v>2548</v>
      </c>
      <c r="F185" s="5998" t="s">
        <v>2295</v>
      </c>
      <c r="G185" s="5998" t="s">
        <v>2549</v>
      </c>
      <c r="H185" s="5998" t="s">
        <v>28</v>
      </c>
      <c r="I185" s="5998" t="s">
        <v>912</v>
      </c>
    </row>
    <row customHeight="1" ht="11.25">
      <c r="A186" s="5998" t="s">
        <v>2247</v>
      </c>
      <c r="B186" s="5998" t="s">
        <v>16</v>
      </c>
      <c r="C186" s="5998" t="s">
        <v>2550</v>
      </c>
      <c r="D186" s="5998" t="s">
        <v>2551</v>
      </c>
      <c r="E186" s="5998" t="s">
        <v>2300</v>
      </c>
      <c r="F186" s="5998" t="s">
        <v>2552</v>
      </c>
      <c r="G186" s="5998" t="s">
        <v>28</v>
      </c>
      <c r="H186" s="5998" t="s">
        <v>28</v>
      </c>
      <c r="I186" s="5998" t="s">
        <v>912</v>
      </c>
    </row>
    <row customHeight="1" ht="11.25">
      <c r="A187" s="5998" t="s">
        <v>2247</v>
      </c>
      <c r="B187" s="5998" t="s">
        <v>16</v>
      </c>
      <c r="C187" s="5998" t="s">
        <v>2292</v>
      </c>
      <c r="D187" s="5998" t="s">
        <v>2293</v>
      </c>
      <c r="E187" s="5998" t="s">
        <v>2294</v>
      </c>
      <c r="F187" s="5998" t="s">
        <v>2295</v>
      </c>
      <c r="G187" s="5998" t="s">
        <v>28</v>
      </c>
      <c r="H187" s="5998" t="s">
        <v>28</v>
      </c>
      <c r="I187" s="5998" t="s">
        <v>912</v>
      </c>
    </row>
    <row customHeight="1" ht="11.25">
      <c r="A188" s="5998" t="s">
        <v>2247</v>
      </c>
      <c r="B188" s="5998" t="s">
        <v>16</v>
      </c>
      <c r="C188" s="5998" t="s">
        <v>2553</v>
      </c>
      <c r="D188" s="5998" t="s">
        <v>2554</v>
      </c>
      <c r="E188" s="5998" t="s">
        <v>2555</v>
      </c>
      <c r="F188" s="5998" t="s">
        <v>53</v>
      </c>
      <c r="G188" s="5998" t="s">
        <v>28</v>
      </c>
      <c r="H188" s="5998" t="s">
        <v>28</v>
      </c>
      <c r="I188" s="5998" t="s">
        <v>912</v>
      </c>
    </row>
    <row customHeight="1" ht="11.25">
      <c r="A189" s="5998" t="s">
        <v>2247</v>
      </c>
      <c r="B189" s="5998" t="s">
        <v>16</v>
      </c>
      <c r="C189" s="5998" t="s">
        <v>2559</v>
      </c>
      <c r="D189" s="5998" t="s">
        <v>2297</v>
      </c>
      <c r="E189" s="5998" t="s">
        <v>2560</v>
      </c>
      <c r="F189" s="5998" t="s">
        <v>2317</v>
      </c>
      <c r="G189" s="5998" t="s">
        <v>28</v>
      </c>
      <c r="H189" s="5998" t="s">
        <v>28</v>
      </c>
      <c r="I189" s="5998" t="s">
        <v>912</v>
      </c>
    </row>
    <row customHeight="1" ht="11.25">
      <c r="A190" s="5998" t="s">
        <v>2247</v>
      </c>
      <c r="B190" s="5998" t="s">
        <v>16</v>
      </c>
      <c r="C190" s="5998" t="s">
        <v>2296</v>
      </c>
      <c r="D190" s="5998" t="s">
        <v>2297</v>
      </c>
      <c r="E190" s="5998" t="s">
        <v>2298</v>
      </c>
      <c r="F190" s="5998" t="s">
        <v>2270</v>
      </c>
      <c r="G190" s="5998" t="s">
        <v>28</v>
      </c>
      <c r="H190" s="5998" t="s">
        <v>28</v>
      </c>
      <c r="I190" s="5998" t="s">
        <v>912</v>
      </c>
    </row>
    <row customHeight="1" ht="11.25">
      <c r="A191" s="5998" t="s">
        <v>2247</v>
      </c>
      <c r="B191" s="5998" t="s">
        <v>16</v>
      </c>
      <c r="C191" s="5998" t="s">
        <v>2299</v>
      </c>
      <c r="D191" s="5998" t="s">
        <v>2297</v>
      </c>
      <c r="E191" s="5998" t="s">
        <v>2300</v>
      </c>
      <c r="F191" s="5998" t="s">
        <v>2301</v>
      </c>
      <c r="G191" s="5998" t="s">
        <v>28</v>
      </c>
      <c r="H191" s="5998" t="s">
        <v>28</v>
      </c>
      <c r="I191" s="5998" t="s">
        <v>912</v>
      </c>
    </row>
    <row customHeight="1" ht="11.25">
      <c r="A192" s="5998" t="s">
        <v>2247</v>
      </c>
      <c r="B192" s="5998" t="s">
        <v>16</v>
      </c>
      <c r="C192" s="5998" t="s">
        <v>2561</v>
      </c>
      <c r="D192" s="5998" t="s">
        <v>2562</v>
      </c>
      <c r="E192" s="5998" t="s">
        <v>2563</v>
      </c>
      <c r="F192" s="5998" t="s">
        <v>2266</v>
      </c>
      <c r="G192" s="5998" t="s">
        <v>2564</v>
      </c>
      <c r="H192" s="5998" t="s">
        <v>28</v>
      </c>
      <c r="I192" s="5998" t="s">
        <v>912</v>
      </c>
    </row>
    <row customHeight="1" ht="11.25">
      <c r="A193" s="5998" t="s">
        <v>2247</v>
      </c>
      <c r="B193" s="5998" t="s">
        <v>16</v>
      </c>
      <c r="C193" s="5998" t="s">
        <v>2302</v>
      </c>
      <c r="D193" s="5998" t="s">
        <v>2303</v>
      </c>
      <c r="E193" s="5998" t="s">
        <v>2304</v>
      </c>
      <c r="F193" s="5998" t="s">
        <v>2305</v>
      </c>
      <c r="G193" s="5998" t="s">
        <v>28</v>
      </c>
      <c r="H193" s="5998" t="s">
        <v>28</v>
      </c>
      <c r="I193" s="5998" t="s">
        <v>912</v>
      </c>
    </row>
    <row customHeight="1" ht="11.25">
      <c r="A194" s="5998" t="s">
        <v>2247</v>
      </c>
      <c r="B194" s="5998" t="s">
        <v>16</v>
      </c>
      <c r="C194" s="5998" t="s">
        <v>2309</v>
      </c>
      <c r="D194" s="5998" t="s">
        <v>2310</v>
      </c>
      <c r="E194" s="5998" t="s">
        <v>2311</v>
      </c>
      <c r="F194" s="5998" t="s">
        <v>2312</v>
      </c>
      <c r="G194" s="5998" t="s">
        <v>2313</v>
      </c>
      <c r="H194" s="5998" t="s">
        <v>28</v>
      </c>
      <c r="I194" s="5998" t="s">
        <v>912</v>
      </c>
    </row>
    <row customHeight="1" ht="11.25">
      <c r="A195" s="5998" t="s">
        <v>2247</v>
      </c>
      <c r="B195" s="5998" t="s">
        <v>16</v>
      </c>
      <c r="C195" s="5998" t="s">
        <v>2319</v>
      </c>
      <c r="D195" s="5998" t="s">
        <v>2320</v>
      </c>
      <c r="E195" s="5998" t="s">
        <v>2321</v>
      </c>
      <c r="F195" s="5998" t="s">
        <v>2274</v>
      </c>
      <c r="G195" s="5998" t="s">
        <v>2322</v>
      </c>
      <c r="H195" s="5998" t="s">
        <v>28</v>
      </c>
      <c r="I195" s="5998" t="s">
        <v>912</v>
      </c>
    </row>
    <row customHeight="1" ht="11.25">
      <c r="A196" s="5998" t="s">
        <v>2247</v>
      </c>
      <c r="B196" s="5998" t="s">
        <v>16</v>
      </c>
      <c r="C196" s="5998" t="s">
        <v>2323</v>
      </c>
      <c r="D196" s="5998" t="s">
        <v>2324</v>
      </c>
      <c r="E196" s="5998" t="s">
        <v>2325</v>
      </c>
      <c r="F196" s="5998" t="s">
        <v>2326</v>
      </c>
      <c r="G196" s="5998" t="s">
        <v>2327</v>
      </c>
      <c r="H196" s="5998" t="s">
        <v>28</v>
      </c>
      <c r="I196" s="5998" t="s">
        <v>912</v>
      </c>
    </row>
    <row customHeight="1" ht="11.25">
      <c r="A197" s="5998" t="s">
        <v>2247</v>
      </c>
      <c r="B197" s="5998" t="s">
        <v>16</v>
      </c>
      <c r="C197" s="5998" t="s">
        <v>2328</v>
      </c>
      <c r="D197" s="5998" t="s">
        <v>2329</v>
      </c>
      <c r="E197" s="5998" t="s">
        <v>2330</v>
      </c>
      <c r="F197" s="5998" t="s">
        <v>2331</v>
      </c>
      <c r="G197" s="5998" t="s">
        <v>28</v>
      </c>
      <c r="H197" s="5998" t="s">
        <v>28</v>
      </c>
      <c r="I197" s="5998" t="s">
        <v>912</v>
      </c>
    </row>
    <row customHeight="1" ht="11.25">
      <c r="A198" s="5998" t="s">
        <v>2247</v>
      </c>
      <c r="B198" s="5998" t="s">
        <v>16</v>
      </c>
      <c r="C198" s="5998" t="s">
        <v>2338</v>
      </c>
      <c r="D198" s="5998" t="s">
        <v>2333</v>
      </c>
      <c r="E198" s="5998" t="s">
        <v>2339</v>
      </c>
      <c r="F198" s="5998" t="s">
        <v>2317</v>
      </c>
      <c r="G198" s="5998" t="s">
        <v>2340</v>
      </c>
      <c r="H198" s="5998" t="s">
        <v>28</v>
      </c>
      <c r="I198" s="5998" t="s">
        <v>912</v>
      </c>
    </row>
    <row customHeight="1" ht="11.25">
      <c r="A199" s="5998" t="s">
        <v>2247</v>
      </c>
      <c r="B199" s="5998" t="s">
        <v>16</v>
      </c>
      <c r="C199" s="5998" t="s">
        <v>2341</v>
      </c>
      <c r="D199" s="5998" t="s">
        <v>2342</v>
      </c>
      <c r="E199" s="5998" t="s">
        <v>2343</v>
      </c>
      <c r="F199" s="5998" t="s">
        <v>2317</v>
      </c>
      <c r="G199" s="5998" t="s">
        <v>2344</v>
      </c>
      <c r="H199" s="5998" t="s">
        <v>28</v>
      </c>
      <c r="I199" s="5998" t="s">
        <v>912</v>
      </c>
    </row>
    <row customHeight="1" ht="11.25">
      <c r="A200" s="5998" t="s">
        <v>2247</v>
      </c>
      <c r="B200" s="5998" t="s">
        <v>16</v>
      </c>
      <c r="C200" s="5998" t="s">
        <v>2348</v>
      </c>
      <c r="D200" s="5998" t="s">
        <v>2349</v>
      </c>
      <c r="E200" s="5998" t="s">
        <v>2350</v>
      </c>
      <c r="F200" s="5998" t="s">
        <v>2326</v>
      </c>
      <c r="G200" s="5998" t="s">
        <v>28</v>
      </c>
      <c r="H200" s="5998" t="s">
        <v>28</v>
      </c>
      <c r="I200" s="5998" t="s">
        <v>912</v>
      </c>
    </row>
    <row customHeight="1" ht="11.25">
      <c r="A201" s="5998" t="s">
        <v>2247</v>
      </c>
      <c r="B201" s="5998" t="s">
        <v>16</v>
      </c>
      <c r="C201" s="5998" t="s">
        <v>2351</v>
      </c>
      <c r="D201" s="5998" t="s">
        <v>2352</v>
      </c>
      <c r="E201" s="5998" t="s">
        <v>2353</v>
      </c>
      <c r="F201" s="5998" t="s">
        <v>2354</v>
      </c>
      <c r="G201" s="5998" t="s">
        <v>28</v>
      </c>
      <c r="H201" s="5998" t="s">
        <v>28</v>
      </c>
      <c r="I201" s="5998" t="s">
        <v>912</v>
      </c>
    </row>
    <row customHeight="1" ht="11.25">
      <c r="A202" s="5998" t="s">
        <v>2247</v>
      </c>
      <c r="B202" s="5998" t="s">
        <v>16</v>
      </c>
      <c r="C202" s="5998" t="s">
        <v>2355</v>
      </c>
      <c r="D202" s="5998" t="s">
        <v>2356</v>
      </c>
      <c r="E202" s="5998" t="s">
        <v>2357</v>
      </c>
      <c r="F202" s="5998" t="s">
        <v>2288</v>
      </c>
      <c r="G202" s="5998" t="s">
        <v>2358</v>
      </c>
      <c r="H202" s="5998" t="s">
        <v>28</v>
      </c>
      <c r="I202" s="5998" t="s">
        <v>912</v>
      </c>
    </row>
    <row customHeight="1" ht="11.25">
      <c r="A203" s="5998" t="s">
        <v>2247</v>
      </c>
      <c r="B203" s="5998" t="s">
        <v>16</v>
      </c>
      <c r="C203" s="5998" t="s">
        <v>2359</v>
      </c>
      <c r="D203" s="5998" t="s">
        <v>2360</v>
      </c>
      <c r="E203" s="5998" t="s">
        <v>2361</v>
      </c>
      <c r="F203" s="5998" t="s">
        <v>2326</v>
      </c>
      <c r="G203" s="5998" t="s">
        <v>2362</v>
      </c>
      <c r="H203" s="5998" t="s">
        <v>28</v>
      </c>
      <c r="I203" s="5998" t="s">
        <v>912</v>
      </c>
    </row>
    <row customHeight="1" ht="11.25">
      <c r="A204" s="5998" t="s">
        <v>2247</v>
      </c>
      <c r="B204" s="5998" t="s">
        <v>16</v>
      </c>
      <c r="C204" s="5998" t="s">
        <v>2363</v>
      </c>
      <c r="D204" s="5998" t="s">
        <v>2364</v>
      </c>
      <c r="E204" s="5998" t="s">
        <v>2365</v>
      </c>
      <c r="F204" s="5998" t="s">
        <v>2288</v>
      </c>
      <c r="G204" s="5998" t="s">
        <v>2366</v>
      </c>
      <c r="H204" s="5998" t="s">
        <v>28</v>
      </c>
      <c r="I204" s="5998" t="s">
        <v>912</v>
      </c>
    </row>
    <row customHeight="1" ht="11.25">
      <c r="A205" s="5998" t="s">
        <v>2247</v>
      </c>
      <c r="B205" s="5998" t="s">
        <v>16</v>
      </c>
      <c r="C205" s="5998" t="s">
        <v>2367</v>
      </c>
      <c r="D205" s="5998" t="s">
        <v>2368</v>
      </c>
      <c r="E205" s="5998" t="s">
        <v>2369</v>
      </c>
      <c r="F205" s="5998" t="s">
        <v>2274</v>
      </c>
      <c r="G205" s="5998" t="s">
        <v>2370</v>
      </c>
      <c r="H205" s="5998" t="s">
        <v>28</v>
      </c>
      <c r="I205" s="5998" t="s">
        <v>912</v>
      </c>
    </row>
    <row customHeight="1" ht="11.25">
      <c r="A206" s="5998" t="s">
        <v>2247</v>
      </c>
      <c r="B206" s="5998" t="s">
        <v>16</v>
      </c>
      <c r="C206" s="5998" t="s">
        <v>13</v>
      </c>
      <c r="D206" s="5998" t="s">
        <v>48</v>
      </c>
      <c r="E206" s="5998" t="s">
        <v>51</v>
      </c>
      <c r="F206" s="5998" t="s">
        <v>53</v>
      </c>
      <c r="G206" s="5998" t="s">
        <v>28</v>
      </c>
      <c r="H206" s="5998" t="s">
        <v>28</v>
      </c>
      <c r="I206" s="5998" t="s">
        <v>912</v>
      </c>
    </row>
    <row customHeight="1" ht="11.25">
      <c r="A207" s="5998" t="s">
        <v>2247</v>
      </c>
      <c r="B207" s="5998" t="s">
        <v>16</v>
      </c>
      <c r="C207" s="5998" t="s">
        <v>2371</v>
      </c>
      <c r="D207" s="5998" t="s">
        <v>2372</v>
      </c>
      <c r="E207" s="5998" t="s">
        <v>2373</v>
      </c>
      <c r="F207" s="5998" t="s">
        <v>2374</v>
      </c>
      <c r="G207" s="5998" t="s">
        <v>28</v>
      </c>
      <c r="H207" s="5998" t="s">
        <v>28</v>
      </c>
      <c r="I207" s="5998" t="s">
        <v>912</v>
      </c>
    </row>
    <row customHeight="1" ht="11.25">
      <c r="A208" s="5998" t="s">
        <v>2247</v>
      </c>
      <c r="B208" s="5998" t="s">
        <v>16</v>
      </c>
      <c r="C208" s="5998" t="s">
        <v>2378</v>
      </c>
      <c r="D208" s="5998" t="s">
        <v>2379</v>
      </c>
      <c r="E208" s="5998" t="s">
        <v>2380</v>
      </c>
      <c r="F208" s="5998" t="s">
        <v>2305</v>
      </c>
      <c r="G208" s="5998" t="s">
        <v>28</v>
      </c>
      <c r="H208" s="5998" t="s">
        <v>28</v>
      </c>
      <c r="I208" s="5998" t="s">
        <v>912</v>
      </c>
    </row>
    <row customHeight="1" ht="11.25">
      <c r="A209" s="5998" t="s">
        <v>2247</v>
      </c>
      <c r="B209" s="5998" t="s">
        <v>16</v>
      </c>
      <c r="C209" s="5998" t="s">
        <v>2384</v>
      </c>
      <c r="D209" s="5998" t="s">
        <v>2385</v>
      </c>
      <c r="E209" s="5998" t="s">
        <v>2386</v>
      </c>
      <c r="F209" s="5998" t="s">
        <v>2317</v>
      </c>
      <c r="G209" s="5998" t="s">
        <v>2387</v>
      </c>
      <c r="H209" s="5998" t="s">
        <v>28</v>
      </c>
      <c r="I209" s="5998" t="s">
        <v>912</v>
      </c>
    </row>
    <row customHeight="1" ht="11.25">
      <c r="A210" s="5998" t="s">
        <v>2247</v>
      </c>
      <c r="B210" s="5998" t="s">
        <v>16</v>
      </c>
      <c r="C210" s="5998" t="s">
        <v>2565</v>
      </c>
      <c r="D210" s="5998" t="s">
        <v>2566</v>
      </c>
      <c r="E210" s="5998" t="s">
        <v>2567</v>
      </c>
      <c r="F210" s="5998" t="s">
        <v>2259</v>
      </c>
      <c r="G210" s="5998" t="s">
        <v>28</v>
      </c>
      <c r="H210" s="5998" t="s">
        <v>28</v>
      </c>
      <c r="I210" s="5998" t="s">
        <v>912</v>
      </c>
    </row>
    <row customHeight="1" ht="11.25">
      <c r="A211" s="5998" t="s">
        <v>2247</v>
      </c>
      <c r="B211" s="5998" t="s">
        <v>16</v>
      </c>
      <c r="C211" s="5998" t="s">
        <v>2388</v>
      </c>
      <c r="D211" s="5998" t="s">
        <v>2389</v>
      </c>
      <c r="E211" s="5998" t="s">
        <v>2390</v>
      </c>
      <c r="F211" s="5998" t="s">
        <v>2391</v>
      </c>
      <c r="G211" s="5998" t="s">
        <v>2392</v>
      </c>
      <c r="H211" s="5998" t="s">
        <v>28</v>
      </c>
      <c r="I211" s="5998" t="s">
        <v>912</v>
      </c>
    </row>
    <row customHeight="1" ht="11.25">
      <c r="A212" s="5998" t="s">
        <v>2247</v>
      </c>
      <c r="B212" s="5998" t="s">
        <v>16</v>
      </c>
      <c r="C212" s="5998" t="s">
        <v>2568</v>
      </c>
      <c r="D212" s="5998" t="s">
        <v>2569</v>
      </c>
      <c r="E212" s="5998" t="s">
        <v>2570</v>
      </c>
      <c r="F212" s="5998" t="s">
        <v>2354</v>
      </c>
      <c r="G212" s="5998" t="s">
        <v>2571</v>
      </c>
      <c r="H212" s="5998" t="s">
        <v>28</v>
      </c>
      <c r="I212" s="5998" t="s">
        <v>912</v>
      </c>
    </row>
    <row customHeight="1" ht="11.25">
      <c r="A213" s="5998" t="s">
        <v>2247</v>
      </c>
      <c r="B213" s="5998" t="s">
        <v>16</v>
      </c>
      <c r="C213" s="5998" t="s">
        <v>2572</v>
      </c>
      <c r="D213" s="5998" t="s">
        <v>2573</v>
      </c>
      <c r="E213" s="5998" t="s">
        <v>2574</v>
      </c>
      <c r="F213" s="5998" t="s">
        <v>2391</v>
      </c>
      <c r="G213" s="5998" t="s">
        <v>28</v>
      </c>
      <c r="H213" s="5998" t="s">
        <v>28</v>
      </c>
      <c r="I213" s="5998" t="s">
        <v>912</v>
      </c>
    </row>
    <row customHeight="1" ht="11.25">
      <c r="A214" s="5998" t="s">
        <v>2247</v>
      </c>
      <c r="B214" s="5998" t="s">
        <v>16</v>
      </c>
      <c r="C214" s="5998" t="s">
        <v>2575</v>
      </c>
      <c r="D214" s="5998" t="s">
        <v>2576</v>
      </c>
      <c r="E214" s="5998" t="s">
        <v>2577</v>
      </c>
      <c r="F214" s="5998" t="s">
        <v>2259</v>
      </c>
      <c r="G214" s="5998" t="s">
        <v>28</v>
      </c>
      <c r="H214" s="5998" t="s">
        <v>28</v>
      </c>
      <c r="I214" s="5998" t="s">
        <v>912</v>
      </c>
    </row>
    <row customHeight="1" ht="11.25">
      <c r="A215" s="5998" t="s">
        <v>2247</v>
      </c>
      <c r="B215" s="5998" t="s">
        <v>16</v>
      </c>
      <c r="C215" s="5998" t="s">
        <v>2578</v>
      </c>
      <c r="D215" s="5998" t="s">
        <v>2579</v>
      </c>
      <c r="E215" s="5998" t="s">
        <v>2580</v>
      </c>
      <c r="F215" s="5998" t="s">
        <v>2251</v>
      </c>
      <c r="G215" s="5998" t="s">
        <v>28</v>
      </c>
      <c r="H215" s="5998" t="s">
        <v>28</v>
      </c>
      <c r="I215" s="5998" t="s">
        <v>912</v>
      </c>
    </row>
    <row customHeight="1" ht="11.25">
      <c r="A216" s="5998" t="s">
        <v>2247</v>
      </c>
      <c r="B216" s="5998" t="s">
        <v>16</v>
      </c>
      <c r="C216" s="5998" t="s">
        <v>2403</v>
      </c>
      <c r="D216" s="5998" t="s">
        <v>2404</v>
      </c>
      <c r="E216" s="5998" t="s">
        <v>2405</v>
      </c>
      <c r="F216" s="5998" t="s">
        <v>2288</v>
      </c>
      <c r="G216" s="5998" t="s">
        <v>28</v>
      </c>
      <c r="H216" s="5998" t="s">
        <v>28</v>
      </c>
      <c r="I216" s="5998" t="s">
        <v>912</v>
      </c>
    </row>
    <row customHeight="1" ht="11.25">
      <c r="A217" s="5998" t="s">
        <v>2247</v>
      </c>
      <c r="B217" s="5998" t="s">
        <v>16</v>
      </c>
      <c r="C217" s="5998" t="s">
        <v>2406</v>
      </c>
      <c r="D217" s="5998" t="s">
        <v>2407</v>
      </c>
      <c r="E217" s="5998" t="s">
        <v>2408</v>
      </c>
      <c r="F217" s="5998" t="s">
        <v>2396</v>
      </c>
      <c r="G217" s="5998" t="s">
        <v>2409</v>
      </c>
      <c r="H217" s="5998" t="s">
        <v>28</v>
      </c>
      <c r="I217" s="5998" t="s">
        <v>912</v>
      </c>
    </row>
    <row customHeight="1" ht="11.25">
      <c r="A218" s="5998" t="s">
        <v>2247</v>
      </c>
      <c r="B218" s="5998" t="s">
        <v>16</v>
      </c>
      <c r="C218" s="5998" t="s">
        <v>2428</v>
      </c>
      <c r="D218" s="5998" t="s">
        <v>2429</v>
      </c>
      <c r="E218" s="5998" t="s">
        <v>2430</v>
      </c>
      <c r="F218" s="5998" t="s">
        <v>2301</v>
      </c>
      <c r="G218" s="5998" t="s">
        <v>2431</v>
      </c>
      <c r="H218" s="5998" t="s">
        <v>28</v>
      </c>
      <c r="I218" s="5998" t="s">
        <v>912</v>
      </c>
    </row>
    <row customHeight="1" ht="11.25">
      <c r="A219" s="5998" t="s">
        <v>2247</v>
      </c>
      <c r="B219" s="5998" t="s">
        <v>16</v>
      </c>
      <c r="C219" s="5998" t="s">
        <v>2432</v>
      </c>
      <c r="D219" s="5998" t="s">
        <v>2433</v>
      </c>
      <c r="E219" s="5998" t="s">
        <v>2434</v>
      </c>
      <c r="F219" s="5998" t="s">
        <v>2301</v>
      </c>
      <c r="G219" s="5998" t="s">
        <v>28</v>
      </c>
      <c r="H219" s="5998" t="s">
        <v>28</v>
      </c>
      <c r="I219" s="5998" t="s">
        <v>912</v>
      </c>
    </row>
    <row customHeight="1" ht="11.25">
      <c r="A220" s="5998" t="s">
        <v>2247</v>
      </c>
      <c r="B220" s="5998" t="s">
        <v>16</v>
      </c>
      <c r="C220" s="5998" t="s">
        <v>2581</v>
      </c>
      <c r="D220" s="5998" t="s">
        <v>2582</v>
      </c>
      <c r="E220" s="5998" t="s">
        <v>2583</v>
      </c>
      <c r="F220" s="5998" t="s">
        <v>2317</v>
      </c>
      <c r="G220" s="5998" t="s">
        <v>28</v>
      </c>
      <c r="H220" s="5998" t="s">
        <v>28</v>
      </c>
      <c r="I220" s="5998" t="s">
        <v>912</v>
      </c>
    </row>
    <row customHeight="1" ht="11.25">
      <c r="A221" s="5998" t="s">
        <v>2247</v>
      </c>
      <c r="B221" s="5998" t="s">
        <v>16</v>
      </c>
      <c r="C221" s="5998" t="s">
        <v>2584</v>
      </c>
      <c r="D221" s="5998" t="s">
        <v>2585</v>
      </c>
      <c r="E221" s="5998" t="s">
        <v>2586</v>
      </c>
      <c r="F221" s="5998" t="s">
        <v>2317</v>
      </c>
      <c r="G221" s="5998" t="s">
        <v>28</v>
      </c>
      <c r="H221" s="5998" t="s">
        <v>28</v>
      </c>
      <c r="I221" s="5998" t="s">
        <v>912</v>
      </c>
    </row>
    <row customHeight="1" ht="11.25">
      <c r="A222" s="5998" t="s">
        <v>2247</v>
      </c>
      <c r="B222" s="5998" t="s">
        <v>16</v>
      </c>
      <c r="C222" s="5998" t="s">
        <v>2587</v>
      </c>
      <c r="D222" s="5998" t="s">
        <v>2588</v>
      </c>
      <c r="E222" s="5998" t="s">
        <v>2589</v>
      </c>
      <c r="F222" s="5998" t="s">
        <v>2259</v>
      </c>
      <c r="G222" s="5998" t="s">
        <v>28</v>
      </c>
      <c r="H222" s="5998" t="s">
        <v>28</v>
      </c>
      <c r="I222" s="5998" t="s">
        <v>912</v>
      </c>
    </row>
    <row customHeight="1" ht="11.25">
      <c r="A223" s="5998" t="s">
        <v>2247</v>
      </c>
      <c r="B223" s="5998" t="s">
        <v>16</v>
      </c>
      <c r="C223" s="5998" t="s">
        <v>2442</v>
      </c>
      <c r="D223" s="5998" t="s">
        <v>2443</v>
      </c>
      <c r="E223" s="5998" t="s">
        <v>2444</v>
      </c>
      <c r="F223" s="5998" t="s">
        <v>2251</v>
      </c>
      <c r="G223" s="5998" t="s">
        <v>28</v>
      </c>
      <c r="H223" s="5998" t="s">
        <v>28</v>
      </c>
      <c r="I223" s="5998" t="s">
        <v>912</v>
      </c>
    </row>
    <row customHeight="1" ht="11.25">
      <c r="A224" s="5998" t="s">
        <v>2247</v>
      </c>
      <c r="B224" s="5998" t="s">
        <v>16</v>
      </c>
      <c r="C224" s="5998" t="s">
        <v>2590</v>
      </c>
      <c r="D224" s="5998" t="s">
        <v>2591</v>
      </c>
      <c r="E224" s="5998" t="s">
        <v>2592</v>
      </c>
      <c r="F224" s="5998" t="s">
        <v>2266</v>
      </c>
      <c r="G224" s="5998" t="s">
        <v>2593</v>
      </c>
      <c r="H224" s="5998" t="s">
        <v>28</v>
      </c>
      <c r="I224" s="5998" t="s">
        <v>912</v>
      </c>
    </row>
    <row customHeight="1" ht="11.25">
      <c r="A225" s="5998" t="s">
        <v>2247</v>
      </c>
      <c r="B225" s="5998" t="s">
        <v>16</v>
      </c>
      <c r="C225" s="5998" t="s">
        <v>2445</v>
      </c>
      <c r="D225" s="5998" t="s">
        <v>2446</v>
      </c>
      <c r="E225" s="5998" t="s">
        <v>2447</v>
      </c>
      <c r="F225" s="5998" t="s">
        <v>2251</v>
      </c>
      <c r="G225" s="5998" t="s">
        <v>2448</v>
      </c>
      <c r="H225" s="5998" t="s">
        <v>28</v>
      </c>
      <c r="I225" s="5998" t="s">
        <v>912</v>
      </c>
    </row>
    <row customHeight="1" ht="11.25">
      <c r="A226" s="5998" t="s">
        <v>2247</v>
      </c>
      <c r="B226" s="5998" t="s">
        <v>16</v>
      </c>
      <c r="C226" s="5998" t="s">
        <v>2455</v>
      </c>
      <c r="D226" s="5998" t="s">
        <v>2456</v>
      </c>
      <c r="E226" s="5998" t="s">
        <v>2457</v>
      </c>
      <c r="F226" s="5998" t="s">
        <v>2251</v>
      </c>
      <c r="G226" s="5998" t="s">
        <v>2458</v>
      </c>
      <c r="H226" s="5998" t="s">
        <v>28</v>
      </c>
      <c r="I226" s="5998" t="s">
        <v>912</v>
      </c>
    </row>
    <row customHeight="1" ht="11.25">
      <c r="A227" s="5998" t="s">
        <v>2247</v>
      </c>
      <c r="B227" s="5998" t="s">
        <v>16</v>
      </c>
      <c r="C227" s="5998" t="s">
        <v>2475</v>
      </c>
      <c r="D227" s="5998" t="s">
        <v>2476</v>
      </c>
      <c r="E227" s="5998" t="s">
        <v>2477</v>
      </c>
      <c r="F227" s="5998" t="s">
        <v>2305</v>
      </c>
      <c r="G227" s="5998" t="s">
        <v>28</v>
      </c>
      <c r="H227" s="5998" t="s">
        <v>28</v>
      </c>
      <c r="I227" s="5998" t="s">
        <v>912</v>
      </c>
    </row>
    <row customHeight="1" ht="11.25">
      <c r="A228" s="5998" t="s">
        <v>2247</v>
      </c>
      <c r="B228" s="5998" t="s">
        <v>16</v>
      </c>
      <c r="C228" s="5998" t="s">
        <v>2478</v>
      </c>
      <c r="D228" s="5998" t="s">
        <v>2479</v>
      </c>
      <c r="E228" s="5998" t="s">
        <v>2480</v>
      </c>
      <c r="F228" s="5998" t="s">
        <v>2251</v>
      </c>
      <c r="G228" s="5998" t="s">
        <v>2481</v>
      </c>
      <c r="H228" s="5998" t="s">
        <v>28</v>
      </c>
      <c r="I228" s="5998" t="s">
        <v>912</v>
      </c>
    </row>
    <row customHeight="1" ht="11.25">
      <c r="A229" s="5998" t="s">
        <v>2247</v>
      </c>
      <c r="B229" s="5998" t="s">
        <v>16</v>
      </c>
      <c r="C229" s="5998" t="s">
        <v>2600</v>
      </c>
      <c r="D229" s="5998" t="s">
        <v>2601</v>
      </c>
      <c r="E229" s="5998" t="s">
        <v>2602</v>
      </c>
      <c r="F229" s="5998" t="s">
        <v>2317</v>
      </c>
      <c r="G229" s="5998" t="s">
        <v>28</v>
      </c>
      <c r="H229" s="5998" t="s">
        <v>28</v>
      </c>
      <c r="I229" s="5998" t="s">
        <v>912</v>
      </c>
    </row>
    <row customHeight="1" ht="11.25">
      <c r="A230" s="5998" t="s">
        <v>2247</v>
      </c>
      <c r="B230" s="5998" t="s">
        <v>16</v>
      </c>
      <c r="C230" s="5998" t="s">
        <v>2492</v>
      </c>
      <c r="D230" s="5998" t="s">
        <v>2493</v>
      </c>
      <c r="E230" s="5998" t="s">
        <v>2494</v>
      </c>
      <c r="F230" s="5998" t="s">
        <v>2251</v>
      </c>
      <c r="G230" s="5998" t="s">
        <v>2495</v>
      </c>
      <c r="H230" s="5998" t="s">
        <v>28</v>
      </c>
      <c r="I230" s="5998" t="s">
        <v>912</v>
      </c>
    </row>
    <row customHeight="1" ht="11.25">
      <c r="A231" s="5998" t="s">
        <v>2247</v>
      </c>
      <c r="B231" s="5998" t="s">
        <v>16</v>
      </c>
      <c r="C231" s="5998" t="s">
        <v>2496</v>
      </c>
      <c r="D231" s="5998" t="s">
        <v>2497</v>
      </c>
      <c r="E231" s="5998" t="s">
        <v>2498</v>
      </c>
      <c r="F231" s="5998" t="s">
        <v>2396</v>
      </c>
      <c r="G231" s="5998" t="s">
        <v>28</v>
      </c>
      <c r="H231" s="5998" t="s">
        <v>28</v>
      </c>
      <c r="I231" s="5998" t="s">
        <v>912</v>
      </c>
    </row>
    <row customHeight="1" ht="11.25">
      <c r="A232" s="5998" t="s">
        <v>2247</v>
      </c>
      <c r="B232" s="5998" t="s">
        <v>16</v>
      </c>
      <c r="C232" s="5998" t="s">
        <v>2507</v>
      </c>
      <c r="D232" s="5998" t="s">
        <v>2508</v>
      </c>
      <c r="E232" s="5998" t="s">
        <v>2509</v>
      </c>
      <c r="F232" s="5998" t="s">
        <v>2305</v>
      </c>
      <c r="G232" s="5998" t="s">
        <v>2510</v>
      </c>
      <c r="H232" s="5998" t="s">
        <v>28</v>
      </c>
      <c r="I232" s="5998" t="s">
        <v>912</v>
      </c>
    </row>
    <row customHeight="1" ht="11.25">
      <c r="A233" s="5998" t="s">
        <v>2247</v>
      </c>
      <c r="B233" s="5998" t="s">
        <v>16</v>
      </c>
      <c r="C233" s="5998" t="s">
        <v>28</v>
      </c>
      <c r="D233" s="5998" t="s">
        <v>2520</v>
      </c>
      <c r="E233" s="5998" t="s">
        <v>2521</v>
      </c>
      <c r="F233" s="5998" t="s">
        <v>2251</v>
      </c>
      <c r="G233" s="5998" t="s">
        <v>28</v>
      </c>
      <c r="H233" s="5998" t="s">
        <v>28</v>
      </c>
      <c r="I233" s="5998" t="s">
        <v>912</v>
      </c>
    </row>
    <row customHeight="1" ht="11.25">
      <c r="A234" s="5998" t="s">
        <v>2247</v>
      </c>
      <c r="B234" s="5998" t="s">
        <v>16</v>
      </c>
      <c r="C234" s="5998" t="s">
        <v>2525</v>
      </c>
      <c r="D234" s="5998" t="s">
        <v>2526</v>
      </c>
      <c r="E234" s="5998" t="s">
        <v>2527</v>
      </c>
      <c r="F234" s="5998" t="s">
        <v>2528</v>
      </c>
      <c r="G234" s="5998" t="s">
        <v>28</v>
      </c>
      <c r="H234" s="5998" t="s">
        <v>28</v>
      </c>
      <c r="I234" s="5998" t="s">
        <v>912</v>
      </c>
    </row>
    <row customHeight="1" ht="11.25">
      <c r="A235" s="5998" t="s">
        <v>2247</v>
      </c>
      <c r="B235" s="5998" t="s">
        <v>16</v>
      </c>
      <c r="C235" s="5998" t="s">
        <v>2529</v>
      </c>
      <c r="D235" s="5998" t="s">
        <v>2530</v>
      </c>
      <c r="E235" s="5998" t="s">
        <v>2527</v>
      </c>
      <c r="F235" s="5998" t="s">
        <v>2531</v>
      </c>
      <c r="G235" s="5998" t="s">
        <v>2532</v>
      </c>
      <c r="H235" s="5998" t="s">
        <v>28</v>
      </c>
      <c r="I235" s="5998" t="s">
        <v>912</v>
      </c>
    </row>
    <row customHeight="1" ht="11.25">
      <c r="A236" s="5998" t="s">
        <v>2247</v>
      </c>
      <c r="B236" s="5998" t="s">
        <v>16</v>
      </c>
      <c r="C236" s="5998" t="s">
        <v>2612</v>
      </c>
      <c r="D236" s="5998" t="s">
        <v>2613</v>
      </c>
      <c r="E236" s="5998" t="s">
        <v>2614</v>
      </c>
      <c r="F236" s="5998" t="s">
        <v>2251</v>
      </c>
      <c r="G236" s="5998" t="s">
        <v>28</v>
      </c>
      <c r="H236" s="5998" t="s">
        <v>28</v>
      </c>
      <c r="I236" s="5998" t="s">
        <v>1620</v>
      </c>
    </row>
    <row customHeight="1" ht="11.25">
      <c r="A237" s="5998" t="s">
        <v>2247</v>
      </c>
      <c r="B237" s="5998" t="s">
        <v>16</v>
      </c>
      <c r="C237" s="5998" t="s">
        <v>2615</v>
      </c>
      <c r="D237" s="5998" t="s">
        <v>2616</v>
      </c>
      <c r="E237" s="5998" t="s">
        <v>2617</v>
      </c>
      <c r="F237" s="5998" t="s">
        <v>2251</v>
      </c>
      <c r="G237" s="5998" t="s">
        <v>2618</v>
      </c>
      <c r="H237" s="5998" t="s">
        <v>28</v>
      </c>
      <c r="I237" s="5998" t="s">
        <v>1620</v>
      </c>
    </row>
    <row customHeight="1" ht="11.25">
      <c r="A238" s="5998" t="s">
        <v>2247</v>
      </c>
      <c r="B238" s="5998" t="s">
        <v>16</v>
      </c>
      <c r="C238" s="5998" t="s">
        <v>2619</v>
      </c>
      <c r="D238" s="5998" t="s">
        <v>2620</v>
      </c>
      <c r="E238" s="5998" t="s">
        <v>2621</v>
      </c>
      <c r="F238" s="5998" t="s">
        <v>581</v>
      </c>
      <c r="G238" s="5998" t="s">
        <v>28</v>
      </c>
      <c r="H238" s="5998" t="s">
        <v>28</v>
      </c>
      <c r="I238" s="5998" t="s">
        <v>1620</v>
      </c>
    </row>
    <row customHeight="1" ht="11.25">
      <c r="A239" s="5998" t="s">
        <v>2247</v>
      </c>
      <c r="B239" s="5998" t="s">
        <v>16</v>
      </c>
      <c r="C239" s="5998" t="s">
        <v>2622</v>
      </c>
      <c r="D239" s="5998" t="s">
        <v>2623</v>
      </c>
      <c r="E239" s="5998" t="s">
        <v>2624</v>
      </c>
      <c r="F239" s="5998" t="s">
        <v>581</v>
      </c>
      <c r="G239" s="5998" t="s">
        <v>28</v>
      </c>
      <c r="H239" s="5998" t="s">
        <v>28</v>
      </c>
      <c r="I239" s="5998" t="s">
        <v>1620</v>
      </c>
    </row>
    <row customHeight="1" ht="11.25">
      <c r="A240" s="5998" t="s">
        <v>2247</v>
      </c>
      <c r="B240" s="5998" t="s">
        <v>16</v>
      </c>
      <c r="C240" s="5998" t="s">
        <v>2625</v>
      </c>
      <c r="D240" s="5998" t="s">
        <v>2626</v>
      </c>
      <c r="E240" s="5998" t="s">
        <v>2627</v>
      </c>
      <c r="F240" s="5998" t="s">
        <v>2396</v>
      </c>
      <c r="G240" s="5998" t="s">
        <v>28</v>
      </c>
      <c r="H240" s="5998" t="s">
        <v>28</v>
      </c>
      <c r="I240" s="5998" t="s">
        <v>1620</v>
      </c>
    </row>
    <row customHeight="1" ht="11.25">
      <c r="A241" s="5998" t="s">
        <v>2247</v>
      </c>
      <c r="B241" s="5998" t="s">
        <v>16</v>
      </c>
      <c r="C241" s="5998" t="s">
        <v>2628</v>
      </c>
      <c r="D241" s="5998" t="s">
        <v>2629</v>
      </c>
      <c r="E241" s="5998" t="s">
        <v>2630</v>
      </c>
      <c r="F241" s="5998" t="s">
        <v>2251</v>
      </c>
      <c r="G241" s="5998" t="s">
        <v>28</v>
      </c>
      <c r="H241" s="5998" t="s">
        <v>28</v>
      </c>
      <c r="I241" s="5998" t="s">
        <v>1620</v>
      </c>
    </row>
    <row customHeight="1" ht="11.25">
      <c r="A242" s="5998" t="s">
        <v>2247</v>
      </c>
      <c r="B242" s="5998" t="s">
        <v>16</v>
      </c>
      <c r="C242" s="5998" t="s">
        <v>2631</v>
      </c>
      <c r="D242" s="5998" t="s">
        <v>2632</v>
      </c>
      <c r="E242" s="5998" t="s">
        <v>2633</v>
      </c>
      <c r="F242" s="5998" t="s">
        <v>2634</v>
      </c>
      <c r="G242" s="5998" t="s">
        <v>28</v>
      </c>
      <c r="H242" s="5998" t="s">
        <v>28</v>
      </c>
      <c r="I242" s="5998" t="s">
        <v>1620</v>
      </c>
    </row>
    <row customHeight="1" ht="11.25">
      <c r="A243" s="5998" t="s">
        <v>2247</v>
      </c>
      <c r="B243" s="5998" t="s">
        <v>16</v>
      </c>
      <c r="C243" s="5998" t="s">
        <v>2285</v>
      </c>
      <c r="D243" s="5998" t="s">
        <v>2286</v>
      </c>
      <c r="E243" s="5998" t="s">
        <v>2287</v>
      </c>
      <c r="F243" s="5998" t="s">
        <v>2288</v>
      </c>
      <c r="G243" s="5998" t="s">
        <v>28</v>
      </c>
      <c r="H243" s="5998" t="s">
        <v>28</v>
      </c>
      <c r="I243" s="5998" t="s">
        <v>1620</v>
      </c>
    </row>
    <row customHeight="1" ht="11.25">
      <c r="A244" s="5998" t="s">
        <v>2247</v>
      </c>
      <c r="B244" s="5998" t="s">
        <v>16</v>
      </c>
      <c r="C244" s="5998" t="s">
        <v>2546</v>
      </c>
      <c r="D244" s="5998" t="s">
        <v>2547</v>
      </c>
      <c r="E244" s="5998" t="s">
        <v>2548</v>
      </c>
      <c r="F244" s="5998" t="s">
        <v>2295</v>
      </c>
      <c r="G244" s="5998" t="s">
        <v>2549</v>
      </c>
      <c r="H244" s="5998" t="s">
        <v>28</v>
      </c>
      <c r="I244" s="5998" t="s">
        <v>1620</v>
      </c>
    </row>
    <row customHeight="1" ht="11.25">
      <c r="A245" s="5998" t="s">
        <v>2247</v>
      </c>
      <c r="B245" s="5998" t="s">
        <v>16</v>
      </c>
      <c r="C245" s="5998" t="s">
        <v>2292</v>
      </c>
      <c r="D245" s="5998" t="s">
        <v>2293</v>
      </c>
      <c r="E245" s="5998" t="s">
        <v>2294</v>
      </c>
      <c r="F245" s="5998" t="s">
        <v>2295</v>
      </c>
      <c r="G245" s="5998" t="s">
        <v>28</v>
      </c>
      <c r="H245" s="5998" t="s">
        <v>28</v>
      </c>
      <c r="I245" s="5998" t="s">
        <v>1620</v>
      </c>
    </row>
    <row customHeight="1" ht="11.25">
      <c r="A246" s="5998" t="s">
        <v>2247</v>
      </c>
      <c r="B246" s="5998" t="s">
        <v>16</v>
      </c>
      <c r="C246" s="5998" t="s">
        <v>2556</v>
      </c>
      <c r="D246" s="5998" t="s">
        <v>2557</v>
      </c>
      <c r="E246" s="5998" t="s">
        <v>2558</v>
      </c>
      <c r="F246" s="5998" t="s">
        <v>2301</v>
      </c>
      <c r="G246" s="5998" t="s">
        <v>28</v>
      </c>
      <c r="H246" s="5998" t="s">
        <v>28</v>
      </c>
      <c r="I246" s="5998" t="s">
        <v>1620</v>
      </c>
    </row>
    <row customHeight="1" ht="11.25">
      <c r="A247" s="5998" t="s">
        <v>2247</v>
      </c>
      <c r="B247" s="5998" t="s">
        <v>16</v>
      </c>
      <c r="C247" s="5998" t="s">
        <v>2635</v>
      </c>
      <c r="D247" s="5998" t="s">
        <v>2636</v>
      </c>
      <c r="E247" s="5998" t="s">
        <v>2637</v>
      </c>
      <c r="F247" s="5998" t="s">
        <v>2374</v>
      </c>
      <c r="G247" s="5998" t="s">
        <v>28</v>
      </c>
      <c r="H247" s="5998" t="s">
        <v>28</v>
      </c>
      <c r="I247" s="5998" t="s">
        <v>1620</v>
      </c>
    </row>
    <row customHeight="1" ht="11.25">
      <c r="A248" s="5998" t="s">
        <v>2247</v>
      </c>
      <c r="B248" s="5998" t="s">
        <v>16</v>
      </c>
      <c r="C248" s="5998" t="s">
        <v>2306</v>
      </c>
      <c r="D248" s="5998" t="s">
        <v>2307</v>
      </c>
      <c r="E248" s="5998" t="s">
        <v>2308</v>
      </c>
      <c r="F248" s="5998" t="s">
        <v>2251</v>
      </c>
      <c r="G248" s="5998" t="s">
        <v>28</v>
      </c>
      <c r="H248" s="5998" t="s">
        <v>28</v>
      </c>
      <c r="I248" s="5998" t="s">
        <v>1620</v>
      </c>
    </row>
    <row customHeight="1" ht="11.25">
      <c r="A249" s="5998" t="s">
        <v>2247</v>
      </c>
      <c r="B249" s="5998" t="s">
        <v>16</v>
      </c>
      <c r="C249" s="5998" t="s">
        <v>2309</v>
      </c>
      <c r="D249" s="5998" t="s">
        <v>2310</v>
      </c>
      <c r="E249" s="5998" t="s">
        <v>2311</v>
      </c>
      <c r="F249" s="5998" t="s">
        <v>2312</v>
      </c>
      <c r="G249" s="5998" t="s">
        <v>2313</v>
      </c>
      <c r="H249" s="5998" t="s">
        <v>28</v>
      </c>
      <c r="I249" s="5998" t="s">
        <v>1620</v>
      </c>
    </row>
    <row customHeight="1" ht="11.25">
      <c r="A250" s="5998" t="s">
        <v>2247</v>
      </c>
      <c r="B250" s="5998" t="s">
        <v>16</v>
      </c>
      <c r="C250" s="5998" t="s">
        <v>2323</v>
      </c>
      <c r="D250" s="5998" t="s">
        <v>2324</v>
      </c>
      <c r="E250" s="5998" t="s">
        <v>2325</v>
      </c>
      <c r="F250" s="5998" t="s">
        <v>2326</v>
      </c>
      <c r="G250" s="5998" t="s">
        <v>2327</v>
      </c>
      <c r="H250" s="5998" t="s">
        <v>28</v>
      </c>
      <c r="I250" s="5998" t="s">
        <v>1620</v>
      </c>
    </row>
    <row customHeight="1" ht="11.25">
      <c r="A251" s="5998" t="s">
        <v>2247</v>
      </c>
      <c r="B251" s="5998" t="s">
        <v>16</v>
      </c>
      <c r="C251" s="5998" t="s">
        <v>2638</v>
      </c>
      <c r="D251" s="5998" t="s">
        <v>2639</v>
      </c>
      <c r="E251" s="5998" t="s">
        <v>2640</v>
      </c>
      <c r="F251" s="5998" t="s">
        <v>2270</v>
      </c>
      <c r="G251" s="5998" t="s">
        <v>28</v>
      </c>
      <c r="H251" s="5998" t="s">
        <v>28</v>
      </c>
      <c r="I251" s="5998" t="s">
        <v>1620</v>
      </c>
    </row>
    <row customHeight="1" ht="11.25">
      <c r="A252" s="5998" t="s">
        <v>2247</v>
      </c>
      <c r="B252" s="5998" t="s">
        <v>16</v>
      </c>
      <c r="C252" s="5998" t="s">
        <v>2363</v>
      </c>
      <c r="D252" s="5998" t="s">
        <v>2364</v>
      </c>
      <c r="E252" s="5998" t="s">
        <v>2365</v>
      </c>
      <c r="F252" s="5998" t="s">
        <v>2288</v>
      </c>
      <c r="G252" s="5998" t="s">
        <v>2366</v>
      </c>
      <c r="H252" s="5998" t="s">
        <v>28</v>
      </c>
      <c r="I252" s="5998" t="s">
        <v>1620</v>
      </c>
    </row>
    <row customHeight="1" ht="11.25">
      <c r="A253" s="5998" t="s">
        <v>2247</v>
      </c>
      <c r="B253" s="5998" t="s">
        <v>16</v>
      </c>
      <c r="C253" s="5998" t="s">
        <v>2641</v>
      </c>
      <c r="D253" s="5998" t="s">
        <v>2642</v>
      </c>
      <c r="E253" s="5998" t="s">
        <v>2643</v>
      </c>
      <c r="F253" s="5998" t="s">
        <v>2391</v>
      </c>
      <c r="G253" s="5998" t="s">
        <v>2644</v>
      </c>
      <c r="H253" s="5998" t="s">
        <v>28</v>
      </c>
      <c r="I253" s="5998" t="s">
        <v>1620</v>
      </c>
    </row>
    <row customHeight="1" ht="11.25">
      <c r="A254" s="5998" t="s">
        <v>2247</v>
      </c>
      <c r="B254" s="5998" t="s">
        <v>16</v>
      </c>
      <c r="C254" s="5998" t="s">
        <v>2378</v>
      </c>
      <c r="D254" s="5998" t="s">
        <v>2379</v>
      </c>
      <c r="E254" s="5998" t="s">
        <v>2380</v>
      </c>
      <c r="F254" s="5998" t="s">
        <v>2305</v>
      </c>
      <c r="G254" s="5998" t="s">
        <v>28</v>
      </c>
      <c r="H254" s="5998" t="s">
        <v>28</v>
      </c>
      <c r="I254" s="5998" t="s">
        <v>1620</v>
      </c>
    </row>
    <row customHeight="1" ht="11.25">
      <c r="A255" s="5998" t="s">
        <v>2247</v>
      </c>
      <c r="B255" s="5998" t="s">
        <v>16</v>
      </c>
      <c r="C255" s="5998" t="s">
        <v>2645</v>
      </c>
      <c r="D255" s="5998" t="s">
        <v>2646</v>
      </c>
      <c r="E255" s="5998" t="s">
        <v>2647</v>
      </c>
      <c r="F255" s="5998" t="s">
        <v>2251</v>
      </c>
      <c r="G255" s="5998" t="s">
        <v>28</v>
      </c>
      <c r="H255" s="5998" t="s">
        <v>28</v>
      </c>
      <c r="I255" s="5998" t="s">
        <v>1620</v>
      </c>
    </row>
    <row customHeight="1" ht="11.25">
      <c r="A256" s="5998" t="s">
        <v>2247</v>
      </c>
      <c r="B256" s="5998" t="s">
        <v>16</v>
      </c>
      <c r="C256" s="5998" t="s">
        <v>2648</v>
      </c>
      <c r="D256" s="5998" t="s">
        <v>2649</v>
      </c>
      <c r="E256" s="5998" t="s">
        <v>2650</v>
      </c>
      <c r="F256" s="5998" t="s">
        <v>2312</v>
      </c>
      <c r="G256" s="5998" t="s">
        <v>28</v>
      </c>
      <c r="H256" s="5998" t="s">
        <v>28</v>
      </c>
      <c r="I256" s="5998" t="s">
        <v>1620</v>
      </c>
    </row>
    <row customHeight="1" ht="11.25">
      <c r="A257" s="5998" t="s">
        <v>2247</v>
      </c>
      <c r="B257" s="5998" t="s">
        <v>16</v>
      </c>
      <c r="C257" s="5998" t="s">
        <v>2651</v>
      </c>
      <c r="D257" s="5998" t="s">
        <v>2652</v>
      </c>
      <c r="E257" s="5998" t="s">
        <v>2653</v>
      </c>
      <c r="F257" s="5998" t="s">
        <v>2274</v>
      </c>
      <c r="G257" s="5998" t="s">
        <v>28</v>
      </c>
      <c r="H257" s="5998" t="s">
        <v>28</v>
      </c>
      <c r="I257" s="5998" t="s">
        <v>1620</v>
      </c>
    </row>
    <row customHeight="1" ht="11.25">
      <c r="A258" s="5998" t="s">
        <v>2247</v>
      </c>
      <c r="B258" s="5998" t="s">
        <v>16</v>
      </c>
      <c r="C258" s="5998" t="s">
        <v>2654</v>
      </c>
      <c r="D258" s="5998" t="s">
        <v>2655</v>
      </c>
      <c r="E258" s="5998" t="s">
        <v>2656</v>
      </c>
      <c r="F258" s="5998" t="s">
        <v>2396</v>
      </c>
      <c r="G258" s="5998" t="s">
        <v>28</v>
      </c>
      <c r="H258" s="5998" t="s">
        <v>28</v>
      </c>
      <c r="I258" s="5998" t="s">
        <v>1620</v>
      </c>
    </row>
    <row customHeight="1" ht="11.25">
      <c r="A259" s="5998" t="s">
        <v>2247</v>
      </c>
      <c r="B259" s="5998" t="s">
        <v>16</v>
      </c>
      <c r="C259" s="5998" t="s">
        <v>2657</v>
      </c>
      <c r="D259" s="5998" t="s">
        <v>2658</v>
      </c>
      <c r="E259" s="5998" t="s">
        <v>2659</v>
      </c>
      <c r="F259" s="5998" t="s">
        <v>2251</v>
      </c>
      <c r="G259" s="5998" t="s">
        <v>28</v>
      </c>
      <c r="H259" s="5998" t="s">
        <v>28</v>
      </c>
      <c r="I259" s="5998" t="s">
        <v>1620</v>
      </c>
    </row>
    <row customHeight="1" ht="11.25">
      <c r="A260" s="5998" t="s">
        <v>2247</v>
      </c>
      <c r="B260" s="5998" t="s">
        <v>16</v>
      </c>
      <c r="C260" s="5998" t="s">
        <v>2660</v>
      </c>
      <c r="D260" s="5998" t="s">
        <v>2661</v>
      </c>
      <c r="E260" s="5998" t="s">
        <v>2662</v>
      </c>
      <c r="F260" s="5998" t="s">
        <v>2663</v>
      </c>
      <c r="G260" s="5998" t="s">
        <v>28</v>
      </c>
      <c r="H260" s="5998" t="s">
        <v>28</v>
      </c>
      <c r="I260" s="5998" t="s">
        <v>1620</v>
      </c>
    </row>
    <row customHeight="1" ht="11.25">
      <c r="A261" s="5998" t="s">
        <v>2247</v>
      </c>
      <c r="B261" s="5998" t="s">
        <v>16</v>
      </c>
      <c r="C261" s="5998" t="s">
        <v>2428</v>
      </c>
      <c r="D261" s="5998" t="s">
        <v>2429</v>
      </c>
      <c r="E261" s="5998" t="s">
        <v>2430</v>
      </c>
      <c r="F261" s="5998" t="s">
        <v>2301</v>
      </c>
      <c r="G261" s="5998" t="s">
        <v>2431</v>
      </c>
      <c r="H261" s="5998" t="s">
        <v>28</v>
      </c>
      <c r="I261" s="5998" t="s">
        <v>1620</v>
      </c>
    </row>
    <row customHeight="1" ht="11.25">
      <c r="A262" s="5998" t="s">
        <v>2247</v>
      </c>
      <c r="B262" s="5998" t="s">
        <v>16</v>
      </c>
      <c r="C262" s="5998" t="s">
        <v>2664</v>
      </c>
      <c r="D262" s="5998" t="s">
        <v>2665</v>
      </c>
      <c r="E262" s="5998" t="s">
        <v>2666</v>
      </c>
      <c r="F262" s="5998" t="s">
        <v>2266</v>
      </c>
      <c r="G262" s="5998" t="s">
        <v>28</v>
      </c>
      <c r="H262" s="5998" t="s">
        <v>28</v>
      </c>
      <c r="I262" s="5998" t="s">
        <v>1620</v>
      </c>
    </row>
    <row customHeight="1" ht="11.25">
      <c r="A263" s="5998" t="s">
        <v>2247</v>
      </c>
      <c r="B263" s="5998" t="s">
        <v>16</v>
      </c>
      <c r="C263" s="5998" t="s">
        <v>2667</v>
      </c>
      <c r="D263" s="5998" t="s">
        <v>2668</v>
      </c>
      <c r="E263" s="5998" t="s">
        <v>2669</v>
      </c>
      <c r="F263" s="5998" t="s">
        <v>2326</v>
      </c>
      <c r="G263" s="5998" t="s">
        <v>28</v>
      </c>
      <c r="H263" s="5998" t="s">
        <v>28</v>
      </c>
      <c r="I263" s="5998" t="s">
        <v>1620</v>
      </c>
    </row>
    <row customHeight="1" ht="11.25">
      <c r="A264" s="5998" t="s">
        <v>2247</v>
      </c>
      <c r="B264" s="5998" t="s">
        <v>16</v>
      </c>
      <c r="C264" s="5998" t="s">
        <v>2670</v>
      </c>
      <c r="D264" s="5998" t="s">
        <v>2671</v>
      </c>
      <c r="E264" s="5998" t="s">
        <v>2672</v>
      </c>
      <c r="F264" s="5998" t="s">
        <v>2274</v>
      </c>
      <c r="G264" s="5998" t="s">
        <v>28</v>
      </c>
      <c r="H264" s="5998" t="s">
        <v>28</v>
      </c>
      <c r="I264" s="5998" t="s">
        <v>1620</v>
      </c>
    </row>
    <row customHeight="1" ht="11.25">
      <c r="A265" s="5998" t="s">
        <v>2247</v>
      </c>
      <c r="B265" s="5998" t="s">
        <v>16</v>
      </c>
      <c r="C265" s="5998" t="s">
        <v>2673</v>
      </c>
      <c r="D265" s="5998" t="s">
        <v>2674</v>
      </c>
      <c r="E265" s="5998" t="s">
        <v>2675</v>
      </c>
      <c r="F265" s="5998" t="s">
        <v>2354</v>
      </c>
      <c r="G265" s="5998" t="s">
        <v>2676</v>
      </c>
      <c r="H265" s="5998" t="s">
        <v>28</v>
      </c>
      <c r="I265" s="5998" t="s">
        <v>1620</v>
      </c>
    </row>
    <row customHeight="1" ht="11.25">
      <c r="A266" s="5998" t="s">
        <v>2247</v>
      </c>
      <c r="B266" s="5998" t="s">
        <v>16</v>
      </c>
      <c r="C266" s="5998" t="s">
        <v>2677</v>
      </c>
      <c r="D266" s="5998" t="s">
        <v>2678</v>
      </c>
      <c r="E266" s="5998" t="s">
        <v>2679</v>
      </c>
      <c r="F266" s="5998" t="s">
        <v>2251</v>
      </c>
      <c r="G266" s="5998" t="s">
        <v>28</v>
      </c>
      <c r="H266" s="5998" t="s">
        <v>28</v>
      </c>
      <c r="I266" s="5998" t="s">
        <v>1620</v>
      </c>
    </row>
    <row customHeight="1" ht="11.25">
      <c r="A267" s="5998" t="s">
        <v>2247</v>
      </c>
      <c r="B267" s="5998" t="s">
        <v>16</v>
      </c>
      <c r="C267" s="5998" t="s">
        <v>2680</v>
      </c>
      <c r="D267" s="5998" t="s">
        <v>2681</v>
      </c>
      <c r="E267" s="5998" t="s">
        <v>2682</v>
      </c>
      <c r="F267" s="5998" t="s">
        <v>2251</v>
      </c>
      <c r="G267" s="5998" t="s">
        <v>28</v>
      </c>
      <c r="H267" s="5998" t="s">
        <v>28</v>
      </c>
      <c r="I267" s="5998" t="s">
        <v>1620</v>
      </c>
    </row>
    <row customHeight="1" ht="11.25">
      <c r="A268" s="5998" t="s">
        <v>2247</v>
      </c>
      <c r="B268" s="5998" t="s">
        <v>16</v>
      </c>
      <c r="C268" s="5998" t="s">
        <v>2683</v>
      </c>
      <c r="D268" s="5998" t="s">
        <v>2684</v>
      </c>
      <c r="E268" s="5998" t="s">
        <v>2685</v>
      </c>
      <c r="F268" s="5998" t="s">
        <v>2259</v>
      </c>
      <c r="G268" s="5998" t="s">
        <v>28</v>
      </c>
      <c r="H268" s="5998" t="s">
        <v>28</v>
      </c>
      <c r="I268" s="5998" t="s">
        <v>1620</v>
      </c>
    </row>
    <row customHeight="1" ht="11.25">
      <c r="A269" s="5998" t="s">
        <v>2247</v>
      </c>
      <c r="B269" s="5998" t="s">
        <v>16</v>
      </c>
      <c r="C269" s="5998" t="s">
        <v>2686</v>
      </c>
      <c r="D269" s="5998" t="s">
        <v>2687</v>
      </c>
      <c r="E269" s="5998" t="s">
        <v>2688</v>
      </c>
      <c r="F269" s="5998" t="s">
        <v>2259</v>
      </c>
      <c r="G269" s="5998" t="s">
        <v>28</v>
      </c>
      <c r="H269" s="5998" t="s">
        <v>28</v>
      </c>
      <c r="I269" s="5998" t="s">
        <v>1620</v>
      </c>
    </row>
    <row customHeight="1" ht="11.25">
      <c r="A270" s="5998" t="s">
        <v>2247</v>
      </c>
      <c r="B270" s="5998" t="s">
        <v>16</v>
      </c>
      <c r="C270" s="5998" t="s">
        <v>2689</v>
      </c>
      <c r="D270" s="5998" t="s">
        <v>2690</v>
      </c>
      <c r="E270" s="5998" t="s">
        <v>2691</v>
      </c>
      <c r="F270" s="5998" t="s">
        <v>2251</v>
      </c>
      <c r="G270" s="5998" t="s">
        <v>28</v>
      </c>
      <c r="H270" s="5998" t="s">
        <v>28</v>
      </c>
      <c r="I270" s="5998" t="s">
        <v>1620</v>
      </c>
    </row>
    <row customHeight="1" ht="11.25">
      <c r="A271" s="5998" t="s">
        <v>2247</v>
      </c>
      <c r="B271" s="5998" t="s">
        <v>16</v>
      </c>
      <c r="C271" s="5998" t="s">
        <v>2692</v>
      </c>
      <c r="D271" s="5998" t="s">
        <v>2693</v>
      </c>
      <c r="E271" s="5998" t="s">
        <v>2694</v>
      </c>
      <c r="F271" s="5998" t="s">
        <v>2251</v>
      </c>
      <c r="G271" s="5998" t="s">
        <v>28</v>
      </c>
      <c r="H271" s="5998" t="s">
        <v>28</v>
      </c>
      <c r="I271" s="5998" t="s">
        <v>1620</v>
      </c>
    </row>
    <row customHeight="1" ht="11.25">
      <c r="A272" s="5998" t="s">
        <v>2247</v>
      </c>
      <c r="B272" s="5998" t="s">
        <v>16</v>
      </c>
      <c r="C272" s="5998" t="s">
        <v>2695</v>
      </c>
      <c r="D272" s="5998" t="s">
        <v>2696</v>
      </c>
      <c r="E272" s="5998" t="s">
        <v>2697</v>
      </c>
      <c r="F272" s="5998" t="s">
        <v>2354</v>
      </c>
      <c r="G272" s="5998" t="s">
        <v>28</v>
      </c>
      <c r="H272" s="5998" t="s">
        <v>28</v>
      </c>
      <c r="I272" s="5998" t="s">
        <v>1620</v>
      </c>
    </row>
    <row customHeight="1" ht="11.25">
      <c r="A273" s="5998" t="s">
        <v>2247</v>
      </c>
      <c r="B273" s="5998" t="s">
        <v>16</v>
      </c>
      <c r="C273" s="5998" t="s">
        <v>2507</v>
      </c>
      <c r="D273" s="5998" t="s">
        <v>2508</v>
      </c>
      <c r="E273" s="5998" t="s">
        <v>2509</v>
      </c>
      <c r="F273" s="5998" t="s">
        <v>2305</v>
      </c>
      <c r="G273" s="5998" t="s">
        <v>2510</v>
      </c>
      <c r="H273" s="5998" t="s">
        <v>28</v>
      </c>
      <c r="I273" s="5998" t="s">
        <v>1620</v>
      </c>
    </row>
    <row customHeight="1" ht="11.25">
      <c r="A274" s="5998" t="s">
        <v>2247</v>
      </c>
      <c r="B274" s="5998" t="s">
        <v>16</v>
      </c>
      <c r="C274" s="5998" t="s">
        <v>28</v>
      </c>
      <c r="D274" s="5998" t="s">
        <v>2520</v>
      </c>
      <c r="E274" s="5998" t="s">
        <v>2521</v>
      </c>
      <c r="F274" s="5998" t="s">
        <v>2251</v>
      </c>
      <c r="G274" s="5998" t="s">
        <v>28</v>
      </c>
      <c r="H274" s="5998" t="s">
        <v>28</v>
      </c>
      <c r="I274" s="5998"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D993A-8FB2-F70C-A0F2-F698DD33A7BD}" mc:Ignorable="x14ac xr xr2 xr3">
  <sheetPr>
    <tabColor rgb="FFFFCC99"/>
  </sheetPr>
  <dimension ref="A1:G19"/>
  <sheetViews>
    <sheetView topLeftCell="A1" showGridLines="0" workbookViewId="0">
      <selection activeCell="A1" sqref="A1"/>
    </sheetView>
  </sheetViews>
  <sheetFormatPr customHeight="1" defaultRowHeight="11.25"/>
  <cols>
    <col min="1" max="1" style="2910" width="9.140625"/>
  </cols>
  <sheetData>
    <row customHeight="1" ht="11.25">
      <c r="A1" s="429" t="s">
        <v>2698</v>
      </c>
      <c r="B1" s="118" t="s">
        <v>2699</v>
      </c>
      <c r="C1" s="118" t="s">
        <v>2700</v>
      </c>
      <c r="D1" s="118" t="s">
        <v>2701</v>
      </c>
      <c r="E1" s="0" t="s">
        <v>2702</v>
      </c>
      <c r="F1" s="0" t="s">
        <v>2703</v>
      </c>
      <c r="G1" s="0" t="s">
        <v>2704</v>
      </c>
    </row>
    <row customHeight="1" ht="11.25">
      <c r="A2" s="429" t="s">
        <v>16</v>
      </c>
      <c r="B2" s="0" t="s">
        <v>2705</v>
      </c>
      <c r="C2" s="0" t="s">
        <v>2706</v>
      </c>
      <c r="D2" s="0" t="s">
        <v>2705</v>
      </c>
      <c r="E2" s="0" t="s">
        <v>2706</v>
      </c>
      <c r="F2" s="0" t="s">
        <v>2707</v>
      </c>
      <c r="G2" s="0" t="s">
        <v>110</v>
      </c>
    </row>
    <row customHeight="1" ht="11.25">
      <c r="A3" s="429" t="s">
        <v>16</v>
      </c>
      <c r="B3" s="0" t="s">
        <v>2708</v>
      </c>
      <c r="C3" s="0" t="s">
        <v>2709</v>
      </c>
      <c r="D3" s="0" t="s">
        <v>2708</v>
      </c>
      <c r="E3" s="0" t="s">
        <v>2709</v>
      </c>
      <c r="F3" s="0" t="s">
        <v>2707</v>
      </c>
      <c r="G3" s="0" t="s">
        <v>111</v>
      </c>
    </row>
    <row customHeight="1" ht="11.25">
      <c r="A4" s="429" t="s">
        <v>16</v>
      </c>
      <c r="B4" s="0" t="s">
        <v>2710</v>
      </c>
      <c r="C4" s="0" t="s">
        <v>2711</v>
      </c>
      <c r="D4" s="0" t="s">
        <v>2710</v>
      </c>
      <c r="E4" s="0" t="s">
        <v>2711</v>
      </c>
      <c r="F4" s="0" t="s">
        <v>2707</v>
      </c>
      <c r="G4" s="0" t="s">
        <v>91</v>
      </c>
    </row>
    <row customHeight="1" ht="11.25">
      <c r="A5" s="429" t="s">
        <v>16</v>
      </c>
      <c r="B5" s="0" t="s">
        <v>2712</v>
      </c>
      <c r="C5" s="0" t="s">
        <v>2713</v>
      </c>
      <c r="D5" s="0" t="s">
        <v>2712</v>
      </c>
      <c r="E5" s="0" t="s">
        <v>2713</v>
      </c>
      <c r="F5" s="0" t="s">
        <v>2707</v>
      </c>
      <c r="G5" s="0" t="s">
        <v>92</v>
      </c>
    </row>
    <row customHeight="1" ht="11.25">
      <c r="A6" s="429" t="s">
        <v>16</v>
      </c>
      <c r="B6" s="0" t="s">
        <v>101</v>
      </c>
      <c r="C6" s="0" t="s">
        <v>102</v>
      </c>
      <c r="D6" s="0" t="s">
        <v>101</v>
      </c>
      <c r="E6" s="0" t="s">
        <v>102</v>
      </c>
      <c r="F6" s="0" t="s">
        <v>2707</v>
      </c>
      <c r="G6" s="0" t="s">
        <v>100</v>
      </c>
    </row>
    <row customHeight="1" ht="11.25">
      <c r="A7" s="429" t="s">
        <v>16</v>
      </c>
      <c r="B7" s="0" t="s">
        <v>2714</v>
      </c>
      <c r="C7" s="0" t="s">
        <v>2715</v>
      </c>
      <c r="D7" s="0" t="s">
        <v>2714</v>
      </c>
      <c r="E7" s="0" t="s">
        <v>2715</v>
      </c>
      <c r="F7" s="0" t="s">
        <v>2707</v>
      </c>
      <c r="G7" s="0" t="s">
        <v>93</v>
      </c>
    </row>
    <row customHeight="1" ht="11.25">
      <c r="A8" s="429" t="s">
        <v>16</v>
      </c>
      <c r="B8" s="0" t="s">
        <v>2716</v>
      </c>
      <c r="C8" s="0" t="s">
        <v>2717</v>
      </c>
      <c r="D8" s="0" t="s">
        <v>2716</v>
      </c>
      <c r="E8" s="0" t="s">
        <v>2717</v>
      </c>
      <c r="F8" s="0" t="s">
        <v>2707</v>
      </c>
      <c r="G8" s="0" t="s">
        <v>94</v>
      </c>
    </row>
    <row customHeight="1" ht="11.25">
      <c r="A9" s="429" t="s">
        <v>16</v>
      </c>
      <c r="B9" s="0" t="s">
        <v>2718</v>
      </c>
      <c r="C9" s="0" t="s">
        <v>2719</v>
      </c>
      <c r="D9" s="0" t="s">
        <v>2718</v>
      </c>
      <c r="E9" s="0" t="s">
        <v>2719</v>
      </c>
      <c r="F9" s="0" t="s">
        <v>2707</v>
      </c>
      <c r="G9" s="0" t="s">
        <v>112</v>
      </c>
    </row>
    <row customHeight="1" ht="11.25">
      <c r="A10" s="429" t="s">
        <v>16</v>
      </c>
      <c r="B10" s="0" t="s">
        <v>2720</v>
      </c>
      <c r="C10" s="0" t="s">
        <v>2721</v>
      </c>
      <c r="D10" s="0" t="s">
        <v>2720</v>
      </c>
      <c r="E10" s="0" t="s">
        <v>2721</v>
      </c>
      <c r="F10" s="0" t="s">
        <v>2707</v>
      </c>
      <c r="G10" s="0" t="s">
        <v>148</v>
      </c>
    </row>
    <row customHeight="1" ht="11.25">
      <c r="A11" s="429" t="s">
        <v>16</v>
      </c>
      <c r="B11" s="0" t="s">
        <v>2722</v>
      </c>
      <c r="C11" s="0" t="s">
        <v>2723</v>
      </c>
      <c r="D11" s="0" t="s">
        <v>2722</v>
      </c>
      <c r="E11" s="0" t="s">
        <v>2723</v>
      </c>
      <c r="F11" s="0" t="s">
        <v>2707</v>
      </c>
      <c r="G11" s="0" t="s">
        <v>149</v>
      </c>
    </row>
    <row customHeight="1" ht="11.25">
      <c r="A12" s="429" t="s">
        <v>16</v>
      </c>
      <c r="B12" s="0" t="s">
        <v>2724</v>
      </c>
      <c r="C12" s="0" t="s">
        <v>2725</v>
      </c>
      <c r="D12" s="0" t="s">
        <v>2724</v>
      </c>
      <c r="E12" s="0" t="s">
        <v>2725</v>
      </c>
      <c r="F12" s="0" t="s">
        <v>2707</v>
      </c>
      <c r="G12" s="0" t="s">
        <v>150</v>
      </c>
    </row>
    <row customHeight="1" ht="11.25">
      <c r="A13" s="429" t="s">
        <v>16</v>
      </c>
      <c r="B13" s="0" t="s">
        <v>2726</v>
      </c>
      <c r="C13" s="0" t="s">
        <v>2727</v>
      </c>
      <c r="D13" s="0" t="s">
        <v>2726</v>
      </c>
      <c r="E13" s="0" t="s">
        <v>2727</v>
      </c>
      <c r="F13" s="0" t="s">
        <v>2707</v>
      </c>
      <c r="G13" s="0" t="s">
        <v>151</v>
      </c>
    </row>
    <row customHeight="1" ht="11.25">
      <c r="A14" s="429" t="s">
        <v>16</v>
      </c>
      <c r="B14" s="0" t="s">
        <v>2728</v>
      </c>
      <c r="C14" s="0" t="s">
        <v>2729</v>
      </c>
      <c r="D14" s="0" t="s">
        <v>2728</v>
      </c>
      <c r="E14" s="0" t="s">
        <v>2729</v>
      </c>
      <c r="F14" s="0" t="s">
        <v>2707</v>
      </c>
      <c r="G14" s="0" t="s">
        <v>152</v>
      </c>
    </row>
    <row customHeight="1" ht="11.25">
      <c r="A15" s="429" t="s">
        <v>16</v>
      </c>
      <c r="B15" s="0" t="s">
        <v>2730</v>
      </c>
      <c r="C15" s="0" t="s">
        <v>2731</v>
      </c>
      <c r="D15" s="0" t="s">
        <v>2730</v>
      </c>
      <c r="E15" s="0" t="s">
        <v>2731</v>
      </c>
      <c r="F15" s="0" t="s">
        <v>2707</v>
      </c>
      <c r="G15" s="0" t="s">
        <v>153</v>
      </c>
    </row>
    <row customHeight="1" ht="11.25">
      <c r="A16" s="429" t="s">
        <v>16</v>
      </c>
      <c r="B16" s="0" t="s">
        <v>2732</v>
      </c>
      <c r="C16" s="0" t="s">
        <v>2733</v>
      </c>
      <c r="D16" s="0" t="s">
        <v>2732</v>
      </c>
      <c r="E16" s="0" t="s">
        <v>2733</v>
      </c>
      <c r="F16" s="0" t="s">
        <v>2707</v>
      </c>
      <c r="G16" s="0" t="s">
        <v>1465</v>
      </c>
    </row>
    <row customHeight="1" ht="11.25">
      <c r="A17" s="429" t="s">
        <v>16</v>
      </c>
      <c r="B17" s="0" t="s">
        <v>2734</v>
      </c>
      <c r="C17" s="0" t="s">
        <v>2735</v>
      </c>
      <c r="D17" s="0" t="s">
        <v>2734</v>
      </c>
      <c r="E17" s="0" t="s">
        <v>2735</v>
      </c>
      <c r="F17" s="0" t="s">
        <v>2707</v>
      </c>
      <c r="G17" s="0" t="s">
        <v>1471</v>
      </c>
    </row>
    <row customHeight="1" ht="11.25">
      <c r="A18" s="429" t="s">
        <v>16</v>
      </c>
      <c r="B18" s="0" t="s">
        <v>2736</v>
      </c>
      <c r="C18" s="0" t="s">
        <v>2737</v>
      </c>
      <c r="D18" s="0" t="s">
        <v>2736</v>
      </c>
      <c r="E18" s="0" t="s">
        <v>2737</v>
      </c>
      <c r="F18" s="0" t="s">
        <v>2707</v>
      </c>
      <c r="G18" s="0" t="s">
        <v>1483</v>
      </c>
    </row>
    <row customHeight="1" ht="11.25">
      <c r="A19" s="429" t="s">
        <v>16</v>
      </c>
      <c r="B19" s="0" t="s">
        <v>2738</v>
      </c>
      <c r="C19" s="0" t="s">
        <v>2739</v>
      </c>
      <c r="D19" s="0" t="s">
        <v>2738</v>
      </c>
      <c r="E19" s="0" t="s">
        <v>2739</v>
      </c>
      <c r="F19" s="0" t="s">
        <v>2707</v>
      </c>
      <c r="G19" s="0" t="s">
        <v>1497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B93D3-3433-B103-05FF-14861DF2A71F}"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5375" width="13.8515625" customWidth="1"/>
    <col min="2" max="2" style="5375" width="10.421875" customWidth="1"/>
    <col min="3" max="3" style="5375" width="7.57421875" customWidth="1"/>
    <col min="4" max="4" style="5375" width="13.8515625" customWidth="1"/>
    <col min="5" max="5" style="5375" width="11.57421875" customWidth="1"/>
    <col min="6" max="6" style="5375" width="16.28125" customWidth="1"/>
    <col min="7" max="7" style="5375" width="16.00390625" customWidth="1"/>
    <col min="8" max="9" style="5375" width="16.140625" customWidth="1"/>
  </cols>
  <sheetData>
    <row customHeight="1" ht="11.25">
      <c r="A1" s="891" t="s">
        <v>2740</v>
      </c>
      <c r="B1" s="891" t="s">
        <v>2741</v>
      </c>
      <c r="C1" s="1215" t="s">
        <v>2742</v>
      </c>
      <c r="D1" s="891" t="s">
        <v>2743</v>
      </c>
      <c r="E1" s="891" t="s">
        <v>2744</v>
      </c>
      <c r="F1" s="1215" t="s">
        <v>2745</v>
      </c>
      <c r="G1" s="1215" t="s">
        <v>2746</v>
      </c>
      <c r="H1" s="1215" t="s">
        <v>2747</v>
      </c>
      <c r="I1" s="1215" t="s">
        <v>2748</v>
      </c>
    </row>
    <row customHeight="1" ht="11.25">
      <c r="A2" s="6000" t="s">
        <v>110</v>
      </c>
      <c r="B2" s="6000" t="s">
        <v>2749</v>
      </c>
      <c r="C2" s="6000" t="s">
        <v>28</v>
      </c>
      <c r="D2" s="6000" t="s">
        <v>2750</v>
      </c>
      <c r="E2" s="6000" t="s">
        <v>2751</v>
      </c>
      <c r="F2" s="6000" t="s">
        <v>28</v>
      </c>
      <c r="G2" s="6000" t="s">
        <v>28</v>
      </c>
      <c r="H2" s="6000" t="s">
        <v>28</v>
      </c>
      <c r="I2" s="6000" t="s">
        <v>28</v>
      </c>
    </row>
    <row customHeight="1" ht="11.25">
      <c r="A3" s="6000" t="s">
        <v>111</v>
      </c>
      <c r="B3" s="6000" t="s">
        <v>2752</v>
      </c>
      <c r="C3" s="6000" t="s">
        <v>28</v>
      </c>
      <c r="D3" s="6000" t="s">
        <v>2753</v>
      </c>
      <c r="E3" s="6000" t="s">
        <v>2754</v>
      </c>
      <c r="F3" s="6000" t="s">
        <v>28</v>
      </c>
      <c r="G3" s="6000" t="s">
        <v>28</v>
      </c>
      <c r="H3" s="6000" t="s">
        <v>28</v>
      </c>
      <c r="I3" s="6000" t="s">
        <v>28</v>
      </c>
    </row>
    <row customHeight="1" ht="11.25">
      <c r="A4" s="6000" t="s">
        <v>91</v>
      </c>
      <c r="B4" s="6000" t="s">
        <v>2755</v>
      </c>
      <c r="C4" s="6000" t="s">
        <v>28</v>
      </c>
      <c r="D4" s="6000" t="s">
        <v>2753</v>
      </c>
      <c r="E4" s="6000" t="s">
        <v>2751</v>
      </c>
      <c r="F4" s="6000" t="s">
        <v>28</v>
      </c>
      <c r="G4" s="6000" t="s">
        <v>28</v>
      </c>
      <c r="H4" s="6000" t="s">
        <v>28</v>
      </c>
      <c r="I4" s="6000" t="s">
        <v>28</v>
      </c>
    </row>
    <row customHeight="1" ht="11.25">
      <c r="A5" s="6000" t="s">
        <v>92</v>
      </c>
      <c r="B5" s="6000" t="s">
        <v>2756</v>
      </c>
      <c r="C5" s="6000" t="s">
        <v>28</v>
      </c>
      <c r="D5" s="6000" t="s">
        <v>2757</v>
      </c>
      <c r="E5" s="6000" t="s">
        <v>2758</v>
      </c>
      <c r="F5" s="6000" t="s">
        <v>28</v>
      </c>
      <c r="G5" s="6000" t="s">
        <v>28</v>
      </c>
      <c r="H5" s="6000" t="s">
        <v>28</v>
      </c>
      <c r="I5" s="6000" t="s">
        <v>28</v>
      </c>
    </row>
    <row customHeight="1" ht="11.25">
      <c r="A6" s="6000" t="s">
        <v>100</v>
      </c>
      <c r="B6" s="6000" t="s">
        <v>2759</v>
      </c>
      <c r="C6" s="6000" t="s">
        <v>28</v>
      </c>
      <c r="D6" s="6000" t="s">
        <v>2753</v>
      </c>
      <c r="E6" s="6000" t="s">
        <v>2754</v>
      </c>
      <c r="F6" s="6000" t="s">
        <v>28</v>
      </c>
      <c r="G6" s="6000" t="s">
        <v>28</v>
      </c>
      <c r="H6" s="6000" t="s">
        <v>28</v>
      </c>
      <c r="I6" s="6000" t="s">
        <v>28</v>
      </c>
    </row>
    <row customHeight="1" ht="11.25">
      <c r="A7" s="6000" t="s">
        <v>93</v>
      </c>
      <c r="B7" s="6000" t="s">
        <v>2760</v>
      </c>
      <c r="C7" s="6000" t="s">
        <v>28</v>
      </c>
      <c r="D7" s="6000" t="s">
        <v>2753</v>
      </c>
      <c r="E7" s="6000" t="s">
        <v>2754</v>
      </c>
      <c r="F7" s="6000" t="s">
        <v>28</v>
      </c>
      <c r="G7" s="6000" t="s">
        <v>28</v>
      </c>
      <c r="H7" s="6000" t="s">
        <v>28</v>
      </c>
      <c r="I7" s="6000" t="s">
        <v>28</v>
      </c>
    </row>
    <row customHeight="1" ht="11.25">
      <c r="A8" s="6000" t="s">
        <v>94</v>
      </c>
      <c r="B8" s="6000" t="s">
        <v>2761</v>
      </c>
      <c r="C8" s="6000" t="s">
        <v>28</v>
      </c>
      <c r="D8" s="6000" t="s">
        <v>2753</v>
      </c>
      <c r="E8" s="6000" t="s">
        <v>2762</v>
      </c>
      <c r="F8" s="6000" t="s">
        <v>28</v>
      </c>
      <c r="G8" s="6000" t="s">
        <v>28</v>
      </c>
      <c r="H8" s="6000" t="s">
        <v>28</v>
      </c>
      <c r="I8" s="6000" t="s">
        <v>28</v>
      </c>
    </row>
    <row customHeight="1" ht="11.25">
      <c r="A9" s="6000" t="s">
        <v>112</v>
      </c>
      <c r="B9" s="6000" t="s">
        <v>2763</v>
      </c>
      <c r="C9" s="6000" t="s">
        <v>28</v>
      </c>
      <c r="D9" s="6000" t="s">
        <v>2753</v>
      </c>
      <c r="E9" s="6000" t="s">
        <v>2754</v>
      </c>
      <c r="F9" s="6000" t="s">
        <v>28</v>
      </c>
      <c r="G9" s="6000" t="s">
        <v>28</v>
      </c>
      <c r="H9" s="6000" t="s">
        <v>28</v>
      </c>
      <c r="I9" s="6000" t="s">
        <v>28</v>
      </c>
    </row>
    <row customHeight="1" ht="11.25">
      <c r="A10" s="6000" t="s">
        <v>148</v>
      </c>
      <c r="B10" s="6000" t="s">
        <v>2764</v>
      </c>
      <c r="C10" s="6000" t="s">
        <v>28</v>
      </c>
      <c r="D10" s="6000" t="s">
        <v>2753</v>
      </c>
      <c r="E10" s="6000" t="s">
        <v>2762</v>
      </c>
      <c r="F10" s="6000" t="s">
        <v>28</v>
      </c>
      <c r="G10" s="6000" t="s">
        <v>28</v>
      </c>
      <c r="H10" s="6000" t="s">
        <v>28</v>
      </c>
      <c r="I10" s="6000" t="s">
        <v>28</v>
      </c>
    </row>
    <row customHeight="1" ht="11.25">
      <c r="A11" s="6000" t="s">
        <v>149</v>
      </c>
      <c r="B11" s="6000" t="s">
        <v>2765</v>
      </c>
      <c r="C11" s="6000" t="s">
        <v>28</v>
      </c>
      <c r="D11" s="6000" t="s">
        <v>2750</v>
      </c>
      <c r="E11" s="6000" t="s">
        <v>2751</v>
      </c>
      <c r="F11" s="6000" t="s">
        <v>28</v>
      </c>
      <c r="G11" s="6000" t="s">
        <v>28</v>
      </c>
      <c r="H11" s="6000" t="s">
        <v>28</v>
      </c>
      <c r="I11" s="6000" t="s">
        <v>28</v>
      </c>
    </row>
    <row customHeight="1" ht="11.25">
      <c r="A12" s="6000" t="s">
        <v>150</v>
      </c>
      <c r="B12" s="6000" t="s">
        <v>2766</v>
      </c>
      <c r="C12" s="6000" t="s">
        <v>28</v>
      </c>
      <c r="D12" s="6000" t="s">
        <v>2750</v>
      </c>
      <c r="E12" s="6000" t="s">
        <v>2751</v>
      </c>
      <c r="F12" s="6000" t="s">
        <v>28</v>
      </c>
      <c r="G12" s="6000" t="s">
        <v>28</v>
      </c>
      <c r="H12" s="6000" t="s">
        <v>28</v>
      </c>
      <c r="I12" s="6000" t="s">
        <v>28</v>
      </c>
    </row>
    <row customHeight="1" ht="11.25">
      <c r="A13" s="6000" t="s">
        <v>151</v>
      </c>
      <c r="B13" s="6000" t="s">
        <v>2767</v>
      </c>
      <c r="C13" s="6000" t="s">
        <v>28</v>
      </c>
      <c r="D13" s="6000" t="s">
        <v>2768</v>
      </c>
      <c r="E13" s="6000" t="s">
        <v>2769</v>
      </c>
      <c r="F13" s="6000" t="s">
        <v>28</v>
      </c>
      <c r="G13" s="6000" t="s">
        <v>28</v>
      </c>
      <c r="H13" s="6000" t="s">
        <v>28</v>
      </c>
      <c r="I13" s="6000" t="s">
        <v>28</v>
      </c>
    </row>
    <row customHeight="1" ht="11.25">
      <c r="A14" s="6000" t="s">
        <v>152</v>
      </c>
      <c r="B14" s="6000" t="s">
        <v>2770</v>
      </c>
      <c r="C14" s="6000" t="s">
        <v>28</v>
      </c>
      <c r="D14" s="6000" t="s">
        <v>2768</v>
      </c>
      <c r="E14" s="6000" t="s">
        <v>2769</v>
      </c>
      <c r="F14" s="6000" t="s">
        <v>28</v>
      </c>
      <c r="G14" s="6000" t="s">
        <v>28</v>
      </c>
      <c r="H14" s="6000" t="s">
        <v>28</v>
      </c>
      <c r="I14" s="6000"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B6301-2742-5EDA-4114-DD363832772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9F511-BA0C-9E31-75DE-4B2308FB123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6001" width="9.140625"/>
  </cols>
  <sheetData>
    <row customHeight="1" ht="11.25">
      <c r="A1" s="239" t="s">
        <v>130</v>
      </c>
      <c r="B1" s="239" t="s">
        <v>2771</v>
      </c>
    </row>
    <row customHeight="1" ht="11.25">
      <c r="A2" s="118" t="s">
        <v>99</v>
      </c>
      <c r="B2" s="118" t="s">
        <v>2772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3B35A-CC4E-3679-36C9-E0E8F91313F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75" width="9.140625"/>
    <col min="2" max="2" style="5375" width="65.28125" customWidth="1"/>
  </cols>
  <sheetData>
    <row customHeight="1" ht="11.25">
      <c r="A1" s="891" t="s">
        <v>2773</v>
      </c>
      <c r="B1" s="891" t="s">
        <v>2774</v>
      </c>
    </row>
    <row customHeight="1" ht="11.25">
      <c r="A2" s="891">
        <v>4213775</v>
      </c>
      <c r="B2" s="891" t="s">
        <v>1223</v>
      </c>
    </row>
    <row customHeight="1" ht="11.25">
      <c r="A3" s="891">
        <v>4213784</v>
      </c>
      <c r="B3" s="891" t="s">
        <v>1257</v>
      </c>
    </row>
    <row customHeight="1" ht="11.25">
      <c r="A4" s="891">
        <v>4213781</v>
      </c>
      <c r="B4" s="891" t="s">
        <v>1250</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1390</v>
      </c>
    </row>
    <row customHeight="1" ht="11.25">
      <c r="A10" s="891">
        <v>4213783</v>
      </c>
      <c r="B10" s="891" t="s">
        <v>1405</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C6851-205B-F1AD-4551-9513ADD1790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375" width="9.140625"/>
    <col min="2" max="2" style="5375" width="65.28125" customWidth="1"/>
  </cols>
  <sheetData>
    <row customHeight="1" ht="11.25">
      <c r="A1" s="891" t="s">
        <v>2773</v>
      </c>
      <c r="B1" s="891" t="s">
        <v>2775</v>
      </c>
    </row>
    <row customHeight="1" ht="11.25">
      <c r="A2" s="891" t="s">
        <v>2776</v>
      </c>
      <c r="B2" s="891" t="s">
        <v>524</v>
      </c>
    </row>
    <row customHeight="1" ht="11.25">
      <c r="A3" s="891" t="s">
        <v>2777</v>
      </c>
      <c r="B3" s="891" t="s">
        <v>1514</v>
      </c>
    </row>
    <row customHeight="1" ht="11.25">
      <c r="A4" s="891" t="s">
        <v>2778</v>
      </c>
      <c r="B4" s="891"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A4051-D4BA-8BD7-4EBC-086DF98B5AF7}"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429" t="s">
        <v>2698</v>
      </c>
      <c r="B1" s="429" t="s">
        <v>2699</v>
      </c>
      <c r="C1" s="429" t="s">
        <v>2700</v>
      </c>
      <c r="D1" s="429" t="s">
        <v>2701</v>
      </c>
      <c r="E1" s="0" t="s">
        <v>2702</v>
      </c>
      <c r="F1" s="0" t="s">
        <v>2703</v>
      </c>
      <c r="G1" s="0" t="s">
        <v>2704</v>
      </c>
    </row>
    <row customHeight="1" ht="11.25">
      <c r="A2" s="0" t="s">
        <v>16</v>
      </c>
      <c r="B2" s="0" t="s">
        <v>2705</v>
      </c>
      <c r="C2" s="0" t="s">
        <v>2706</v>
      </c>
      <c r="D2" s="0" t="s">
        <v>2705</v>
      </c>
      <c r="E2" s="0" t="s">
        <v>2706</v>
      </c>
      <c r="F2" s="0" t="s">
        <v>2707</v>
      </c>
      <c r="G2" s="0" t="s">
        <v>110</v>
      </c>
    </row>
    <row customHeight="1" ht="11.25">
      <c r="A3" s="0" t="s">
        <v>16</v>
      </c>
      <c r="B3" s="0" t="s">
        <v>2708</v>
      </c>
      <c r="C3" s="0" t="s">
        <v>2709</v>
      </c>
      <c r="D3" s="0" t="s">
        <v>2708</v>
      </c>
      <c r="E3" s="0" t="s">
        <v>2709</v>
      </c>
      <c r="F3" s="0" t="s">
        <v>2707</v>
      </c>
      <c r="G3" s="0" t="s">
        <v>111</v>
      </c>
    </row>
    <row customHeight="1" ht="11.25">
      <c r="A4" s="0" t="s">
        <v>16</v>
      </c>
      <c r="B4" s="0" t="s">
        <v>2710</v>
      </c>
      <c r="C4" s="0" t="s">
        <v>2711</v>
      </c>
      <c r="D4" s="0" t="s">
        <v>2710</v>
      </c>
      <c r="E4" s="0" t="s">
        <v>2711</v>
      </c>
      <c r="F4" s="0" t="s">
        <v>2707</v>
      </c>
      <c r="G4" s="0" t="s">
        <v>91</v>
      </c>
    </row>
    <row customHeight="1" ht="11.25">
      <c r="A5" s="0" t="s">
        <v>16</v>
      </c>
      <c r="B5" s="0" t="s">
        <v>2712</v>
      </c>
      <c r="C5" s="0" t="s">
        <v>2713</v>
      </c>
      <c r="D5" s="0" t="s">
        <v>2712</v>
      </c>
      <c r="E5" s="0" t="s">
        <v>2713</v>
      </c>
      <c r="F5" s="0" t="s">
        <v>2707</v>
      </c>
      <c r="G5" s="0" t="s">
        <v>92</v>
      </c>
    </row>
    <row customHeight="1" ht="11.25">
      <c r="A6" s="0" t="s">
        <v>16</v>
      </c>
      <c r="B6" s="0" t="s">
        <v>101</v>
      </c>
      <c r="C6" s="0" t="s">
        <v>102</v>
      </c>
      <c r="D6" s="0" t="s">
        <v>101</v>
      </c>
      <c r="E6" s="0" t="s">
        <v>102</v>
      </c>
      <c r="F6" s="0" t="s">
        <v>2707</v>
      </c>
      <c r="G6" s="0" t="s">
        <v>100</v>
      </c>
    </row>
    <row customHeight="1" ht="11.25">
      <c r="A7" s="0" t="s">
        <v>16</v>
      </c>
      <c r="B7" s="0" t="s">
        <v>2714</v>
      </c>
      <c r="C7" s="0" t="s">
        <v>2715</v>
      </c>
      <c r="D7" s="0" t="s">
        <v>2714</v>
      </c>
      <c r="E7" s="0" t="s">
        <v>2715</v>
      </c>
      <c r="F7" s="0" t="s">
        <v>2707</v>
      </c>
      <c r="G7" s="0" t="s">
        <v>93</v>
      </c>
    </row>
    <row customHeight="1" ht="11.25">
      <c r="A8" s="0" t="s">
        <v>16</v>
      </c>
      <c r="B8" s="0" t="s">
        <v>2716</v>
      </c>
      <c r="C8" s="0" t="s">
        <v>2717</v>
      </c>
      <c r="D8" s="0" t="s">
        <v>2716</v>
      </c>
      <c r="E8" s="0" t="s">
        <v>2717</v>
      </c>
      <c r="F8" s="0" t="s">
        <v>2707</v>
      </c>
      <c r="G8" s="0" t="s">
        <v>94</v>
      </c>
    </row>
    <row customHeight="1" ht="11.25">
      <c r="A9" s="0" t="s">
        <v>16</v>
      </c>
      <c r="B9" s="0" t="s">
        <v>2718</v>
      </c>
      <c r="C9" s="0" t="s">
        <v>2719</v>
      </c>
      <c r="D9" s="0" t="s">
        <v>2718</v>
      </c>
      <c r="E9" s="0" t="s">
        <v>2719</v>
      </c>
      <c r="F9" s="0" t="s">
        <v>2707</v>
      </c>
      <c r="G9" s="0" t="s">
        <v>112</v>
      </c>
    </row>
    <row customHeight="1" ht="11.25">
      <c r="A10" s="0" t="s">
        <v>16</v>
      </c>
      <c r="B10" s="0" t="s">
        <v>2720</v>
      </c>
      <c r="C10" s="0" t="s">
        <v>2721</v>
      </c>
      <c r="D10" s="0" t="s">
        <v>2720</v>
      </c>
      <c r="E10" s="0" t="s">
        <v>2721</v>
      </c>
      <c r="F10" s="0" t="s">
        <v>2707</v>
      </c>
      <c r="G10" s="0" t="s">
        <v>148</v>
      </c>
    </row>
    <row customHeight="1" ht="11.25">
      <c r="A11" s="0" t="s">
        <v>16</v>
      </c>
      <c r="B11" s="0" t="s">
        <v>2722</v>
      </c>
      <c r="C11" s="0" t="s">
        <v>2723</v>
      </c>
      <c r="D11" s="0" t="s">
        <v>2722</v>
      </c>
      <c r="E11" s="0" t="s">
        <v>2723</v>
      </c>
      <c r="F11" s="0" t="s">
        <v>2707</v>
      </c>
      <c r="G11" s="0" t="s">
        <v>149</v>
      </c>
    </row>
    <row customHeight="1" ht="11.25">
      <c r="A12" s="0" t="s">
        <v>16</v>
      </c>
      <c r="B12" s="0" t="s">
        <v>2724</v>
      </c>
      <c r="C12" s="0" t="s">
        <v>2725</v>
      </c>
      <c r="D12" s="0" t="s">
        <v>2724</v>
      </c>
      <c r="E12" s="0" t="s">
        <v>2725</v>
      </c>
      <c r="F12" s="0" t="s">
        <v>2707</v>
      </c>
      <c r="G12" s="0" t="s">
        <v>150</v>
      </c>
    </row>
    <row customHeight="1" ht="11.25">
      <c r="A13" s="0" t="s">
        <v>16</v>
      </c>
      <c r="B13" s="0" t="s">
        <v>2726</v>
      </c>
      <c r="C13" s="0" t="s">
        <v>2727</v>
      </c>
      <c r="D13" s="0" t="s">
        <v>2726</v>
      </c>
      <c r="E13" s="0" t="s">
        <v>2727</v>
      </c>
      <c r="F13" s="0" t="s">
        <v>2707</v>
      </c>
      <c r="G13" s="0" t="s">
        <v>151</v>
      </c>
    </row>
    <row customHeight="1" ht="11.25">
      <c r="A14" s="0" t="s">
        <v>16</v>
      </c>
      <c r="B14" s="0" t="s">
        <v>2728</v>
      </c>
      <c r="C14" s="0" t="s">
        <v>2729</v>
      </c>
      <c r="D14" s="0" t="s">
        <v>2728</v>
      </c>
      <c r="E14" s="0" t="s">
        <v>2729</v>
      </c>
      <c r="F14" s="0" t="s">
        <v>2707</v>
      </c>
      <c r="G14" s="0" t="s">
        <v>152</v>
      </c>
    </row>
    <row customHeight="1" ht="11.25">
      <c r="A15" s="0" t="s">
        <v>16</v>
      </c>
      <c r="B15" s="0" t="s">
        <v>2730</v>
      </c>
      <c r="C15" s="0" t="s">
        <v>2731</v>
      </c>
      <c r="D15" s="0" t="s">
        <v>2730</v>
      </c>
      <c r="E15" s="0" t="s">
        <v>2731</v>
      </c>
      <c r="F15" s="0" t="s">
        <v>2707</v>
      </c>
      <c r="G15" s="0" t="s">
        <v>153</v>
      </c>
    </row>
    <row customHeight="1" ht="11.25">
      <c r="A16" s="0" t="s">
        <v>16</v>
      </c>
      <c r="B16" s="0" t="s">
        <v>2732</v>
      </c>
      <c r="C16" s="0" t="s">
        <v>2733</v>
      </c>
      <c r="D16" s="0" t="s">
        <v>2732</v>
      </c>
      <c r="E16" s="0" t="s">
        <v>2733</v>
      </c>
      <c r="F16" s="0" t="s">
        <v>2707</v>
      </c>
      <c r="G16" s="0" t="s">
        <v>1465</v>
      </c>
    </row>
    <row customHeight="1" ht="11.25">
      <c r="A17" s="0" t="s">
        <v>16</v>
      </c>
      <c r="B17" s="0" t="s">
        <v>2734</v>
      </c>
      <c r="C17" s="0" t="s">
        <v>2735</v>
      </c>
      <c r="D17" s="0" t="s">
        <v>2734</v>
      </c>
      <c r="E17" s="0" t="s">
        <v>2735</v>
      </c>
      <c r="F17" s="0" t="s">
        <v>2707</v>
      </c>
      <c r="G17" s="0" t="s">
        <v>1471</v>
      </c>
    </row>
    <row customHeight="1" ht="11.25">
      <c r="A18" s="0" t="s">
        <v>16</v>
      </c>
      <c r="B18" s="0" t="s">
        <v>2736</v>
      </c>
      <c r="C18" s="0" t="s">
        <v>2737</v>
      </c>
      <c r="D18" s="0" t="s">
        <v>2736</v>
      </c>
      <c r="E18" s="0" t="s">
        <v>2737</v>
      </c>
      <c r="F18" s="0" t="s">
        <v>2707</v>
      </c>
      <c r="G18" s="0" t="s">
        <v>1483</v>
      </c>
    </row>
    <row customHeight="1" ht="11.25">
      <c r="A19" s="0" t="s">
        <v>16</v>
      </c>
      <c r="B19" s="0" t="s">
        <v>2738</v>
      </c>
      <c r="C19" s="0" t="s">
        <v>2739</v>
      </c>
      <c r="D19" s="0" t="s">
        <v>2738</v>
      </c>
      <c r="E19" s="0" t="s">
        <v>2739</v>
      </c>
      <c r="F19" s="0" t="s">
        <v>2707</v>
      </c>
      <c r="G19" s="0" t="s">
        <v>1497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04896-40B2-C151-2F52-7E3AF835ADF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75" width="9.140625"/>
    <col min="2" max="2" style="5375" width="84.28125" customWidth="1"/>
    <col min="3" max="3" style="5375" width="9.140625"/>
  </cols>
  <sheetData>
    <row customHeight="1" ht="11.25">
      <c r="A1" s="891" t="s">
        <v>2779</v>
      </c>
      <c r="B1" s="891" t="s">
        <v>2780</v>
      </c>
      <c r="C1" s="891" t="s">
        <v>1169</v>
      </c>
    </row>
    <row customHeight="1" ht="11.25">
      <c r="A2" s="891">
        <v>4189678</v>
      </c>
      <c r="B2" s="891" t="s">
        <v>2781</v>
      </c>
      <c r="C2" s="891" t="s">
        <v>2782</v>
      </c>
    </row>
    <row customHeight="1" ht="11.25">
      <c r="A3" s="891">
        <v>4190415</v>
      </c>
      <c r="B3" s="891" t="s">
        <v>2783</v>
      </c>
      <c r="C3" s="891" t="s">
        <v>2782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37F6B-0C6F-0D9C-D7E4-1E18D6E1159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6003" width="38.421875" customWidth="1"/>
    <col min="2" max="5" style="6003" width="9.140625"/>
  </cols>
  <sheetData>
    <row customHeight="1" ht="15">
      <c r="A1" s="219" t="s">
        <v>2784</v>
      </c>
      <c r="B1" s="219" t="s">
        <v>2785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6D93E-EFC6-32C6-8534-CEB2B93B820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2786</v>
      </c>
      <c r="B1" s="0" t="b">
        <v>1</v>
      </c>
    </row>
    <row customHeight="1" ht="11.25">
      <c r="A2" s="0" t="s">
        <v>2787</v>
      </c>
      <c r="B2" s="0" t="b">
        <v>0</v>
      </c>
    </row>
    <row customHeight="1" ht="11.25">
      <c r="A3" s="0" t="s">
        <v>2788</v>
      </c>
      <c r="B3" s="0" t="b">
        <v>0</v>
      </c>
    </row>
    <row customHeight="1" ht="11.25">
      <c r="A4" s="0" t="s">
        <v>2789</v>
      </c>
      <c r="B4" s="0" t="b">
        <v>0</v>
      </c>
    </row>
    <row customHeight="1" ht="11.25">
      <c r="A5" s="0" t="s">
        <v>2790</v>
      </c>
      <c r="B5" s="0" t="b">
        <v>1</v>
      </c>
    </row>
    <row customHeight="1" ht="11.25">
      <c r="A6" s="0" t="s">
        <v>2791</v>
      </c>
      <c r="B6" s="0" t="b">
        <v>0</v>
      </c>
    </row>
    <row customHeight="1" ht="11.25">
      <c r="A7" s="0" t="s">
        <v>2792</v>
      </c>
      <c r="B7" s="0" t="b">
        <v>0</v>
      </c>
    </row>
    <row customHeight="1" ht="11.25">
      <c r="A8" s="0" t="s">
        <v>2793</v>
      </c>
      <c r="B8" s="0" t="b">
        <v>0</v>
      </c>
    </row>
    <row customHeight="1" ht="11.25">
      <c r="A9" s="0" t="s">
        <v>2794</v>
      </c>
      <c r="B9" s="0" t="b">
        <v>1</v>
      </c>
    </row>
    <row customHeight="1" ht="11.25">
      <c r="A10" s="0" t="s">
        <v>2795</v>
      </c>
      <c r="B10" s="0" t="b">
        <v>0</v>
      </c>
    </row>
    <row customHeight="1" ht="11.25">
      <c r="A11" s="0" t="s">
        <v>2796</v>
      </c>
      <c r="B11" s="0" t="b">
        <v>0</v>
      </c>
    </row>
    <row customHeight="1" ht="11.25">
      <c r="A12" s="0" t="s">
        <v>2797</v>
      </c>
      <c r="B12" s="0" t="b">
        <v>0</v>
      </c>
    </row>
    <row customHeight="1" ht="11.25">
      <c r="A13" s="0" t="s">
        <v>2798</v>
      </c>
      <c r="B13" s="0" t="b">
        <v>0</v>
      </c>
    </row>
    <row customHeight="1" ht="11.25">
      <c r="A14" s="0" t="s">
        <v>2799</v>
      </c>
      <c r="B14" s="0" t="b">
        <v>0</v>
      </c>
    </row>
    <row customHeight="1" ht="11.25">
      <c r="A15" s="0" t="s">
        <v>2800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3F574-4B93-5DD2-45EB-A5FBD0EC175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F23BC-0E5E-3EAD-3BF9-1A5E70F73FA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2801</v>
      </c>
      <c r="B1" s="123" t="s">
        <v>2802</v>
      </c>
    </row>
    <row customHeight="1" ht="11.25">
      <c r="A2" s="118" t="s">
        <v>2803</v>
      </c>
      <c r="B2" s="118" t="s">
        <v>2804</v>
      </c>
    </row>
    <row customHeight="1" ht="11.25">
      <c r="A3" s="118" t="s">
        <v>2805</v>
      </c>
      <c r="B3" s="118" t="s">
        <v>2806</v>
      </c>
    </row>
    <row customHeight="1" ht="11.25">
      <c r="A4" s="118" t="s">
        <v>2807</v>
      </c>
      <c r="B4" s="118" t="s">
        <v>2808</v>
      </c>
    </row>
    <row customHeight="1" ht="11.25">
      <c r="A5" s="118" t="s">
        <v>2809</v>
      </c>
      <c r="B5" s="118" t="s">
        <v>2810</v>
      </c>
    </row>
    <row customHeight="1" ht="11.25">
      <c r="A6" s="118" t="s">
        <v>2811</v>
      </c>
      <c r="B6" s="118" t="s">
        <v>2812</v>
      </c>
    </row>
    <row customHeight="1" ht="11.25">
      <c r="A7" s="118" t="s">
        <v>2813</v>
      </c>
      <c r="B7" s="118" t="s">
        <v>2814</v>
      </c>
    </row>
    <row customHeight="1" ht="11.25">
      <c r="A8" s="118" t="s">
        <v>2815</v>
      </c>
      <c r="B8" s="118" t="s">
        <v>2816</v>
      </c>
    </row>
    <row customHeight="1" ht="11.25">
      <c r="A9" s="118" t="s">
        <v>2817</v>
      </c>
      <c r="B9" s="118" t="s">
        <v>2818</v>
      </c>
    </row>
    <row customHeight="1" ht="11.25">
      <c r="A10" s="118" t="s">
        <v>2819</v>
      </c>
      <c r="B10" s="118" t="s">
        <v>2820</v>
      </c>
    </row>
    <row customHeight="1" ht="11.25">
      <c r="A11" s="118" t="s">
        <v>2821</v>
      </c>
      <c r="B11" s="118" t="s">
        <v>2822</v>
      </c>
    </row>
    <row customHeight="1" ht="11.25">
      <c r="A12" s="118" t="s">
        <v>2823</v>
      </c>
      <c r="B12" s="118" t="s">
        <v>2824</v>
      </c>
    </row>
    <row customHeight="1" ht="11.25">
      <c r="A13" s="118" t="s">
        <v>2825</v>
      </c>
      <c r="B13" s="118" t="s">
        <v>2826</v>
      </c>
    </row>
    <row customHeight="1" ht="11.25">
      <c r="A14" s="118" t="s">
        <v>2827</v>
      </c>
      <c r="B14" s="118" t="s">
        <v>2828</v>
      </c>
    </row>
    <row customHeight="1" ht="11.25">
      <c r="A15" s="118" t="s">
        <v>2829</v>
      </c>
      <c r="B15" s="118" t="s">
        <v>2830</v>
      </c>
    </row>
    <row customHeight="1" ht="11.25">
      <c r="A16" s="118" t="s">
        <v>2831</v>
      </c>
      <c r="B16" s="118" t="s">
        <v>2832</v>
      </c>
    </row>
    <row customHeight="1" ht="11.25">
      <c r="A17" s="118" t="s">
        <v>2833</v>
      </c>
      <c r="B17" s="118" t="s">
        <v>2834</v>
      </c>
    </row>
    <row customHeight="1" ht="11.25">
      <c r="A18" s="118" t="s">
        <v>2835</v>
      </c>
      <c r="B18" s="118" t="s">
        <v>2836</v>
      </c>
    </row>
    <row customHeight="1" ht="11.25">
      <c r="A19" s="118" t="s">
        <v>2837</v>
      </c>
      <c r="B19" s="118" t="s">
        <v>2838</v>
      </c>
    </row>
    <row customHeight="1" ht="11.25">
      <c r="A20" s="118" t="s">
        <v>2839</v>
      </c>
      <c r="B20" s="118" t="s">
        <v>2840</v>
      </c>
    </row>
    <row customHeight="1" ht="11.25">
      <c r="A21" s="118" t="s">
        <v>2841</v>
      </c>
      <c r="B21" s="118" t="s">
        <v>2842</v>
      </c>
    </row>
    <row customHeight="1" ht="11.25">
      <c r="A22" s="118" t="s">
        <v>2843</v>
      </c>
      <c r="B22" s="118" t="s">
        <v>2844</v>
      </c>
    </row>
    <row customHeight="1" ht="11.25">
      <c r="A23" s="118" t="s">
        <v>2845</v>
      </c>
      <c r="B23" s="118" t="s">
        <v>2846</v>
      </c>
    </row>
    <row customHeight="1" ht="11.25">
      <c r="A24" s="118" t="s">
        <v>2847</v>
      </c>
      <c r="B24" s="118" t="s">
        <v>2848</v>
      </c>
    </row>
    <row customHeight="1" ht="11.25">
      <c r="A25" s="118" t="s">
        <v>2849</v>
      </c>
      <c r="B25" s="118" t="s">
        <v>2850</v>
      </c>
    </row>
    <row customHeight="1" ht="11.25">
      <c r="A26" s="118" t="s">
        <v>2851</v>
      </c>
      <c r="B26" s="118" t="s">
        <v>2852</v>
      </c>
    </row>
    <row customHeight="1" ht="11.25">
      <c r="A27" s="118" t="s">
        <v>2853</v>
      </c>
      <c r="B27" s="118" t="s">
        <v>2854</v>
      </c>
    </row>
    <row customHeight="1" ht="11.25">
      <c r="A28" s="118" t="s">
        <v>2855</v>
      </c>
      <c r="B28" s="118" t="s">
        <v>2856</v>
      </c>
    </row>
    <row customHeight="1" ht="11.25">
      <c r="A29" s="118" t="s">
        <v>2857</v>
      </c>
      <c r="B29" s="118" t="s">
        <v>2858</v>
      </c>
    </row>
    <row customHeight="1" ht="11.25">
      <c r="A30" s="118" t="s">
        <v>2859</v>
      </c>
      <c r="B30" s="118" t="s">
        <v>2860</v>
      </c>
    </row>
    <row customHeight="1" ht="11.25">
      <c r="A31" s="118" t="s">
        <v>2861</v>
      </c>
      <c r="B31" s="118" t="s">
        <v>2862</v>
      </c>
    </row>
    <row customHeight="1" ht="11.25">
      <c r="A32" s="118" t="s">
        <v>2863</v>
      </c>
      <c r="B32" s="118" t="s">
        <v>2864</v>
      </c>
    </row>
    <row customHeight="1" ht="11.25">
      <c r="A33" s="118" t="s">
        <v>2865</v>
      </c>
      <c r="B33" s="118" t="s">
        <v>2866</v>
      </c>
    </row>
    <row customHeight="1" ht="11.25">
      <c r="A34" s="118" t="s">
        <v>2867</v>
      </c>
      <c r="B34" s="118" t="s">
        <v>2868</v>
      </c>
    </row>
    <row customHeight="1" ht="11.25">
      <c r="A35" s="118" t="s">
        <v>2869</v>
      </c>
      <c r="B35" s="118" t="s">
        <v>2870</v>
      </c>
    </row>
    <row customHeight="1" ht="11.25">
      <c r="A36" s="118" t="s">
        <v>2871</v>
      </c>
      <c r="B36" s="118" t="s">
        <v>2872</v>
      </c>
    </row>
    <row customHeight="1" ht="11.25">
      <c r="A37" s="118" t="s">
        <v>2873</v>
      </c>
      <c r="B37" s="118" t="s">
        <v>2874</v>
      </c>
    </row>
    <row customHeight="1" ht="11.25">
      <c r="A38" s="118" t="s">
        <v>2875</v>
      </c>
      <c r="B38" s="118" t="s">
        <v>2876</v>
      </c>
    </row>
    <row customHeight="1" ht="11.25">
      <c r="A39" s="118" t="s">
        <v>2877</v>
      </c>
      <c r="B39" s="118" t="s">
        <v>2878</v>
      </c>
    </row>
    <row customHeight="1" ht="11.25">
      <c r="A40" s="118" t="s">
        <v>2879</v>
      </c>
      <c r="B40" s="118" t="s">
        <v>2880</v>
      </c>
    </row>
    <row customHeight="1" ht="11.25">
      <c r="A41" s="118" t="s">
        <v>2881</v>
      </c>
      <c r="B41" s="118" t="s">
        <v>2882</v>
      </c>
    </row>
    <row customHeight="1" ht="11.25">
      <c r="A42" s="118" t="s">
        <v>2883</v>
      </c>
      <c r="B42" s="118" t="s">
        <v>2884</v>
      </c>
    </row>
    <row customHeight="1" ht="11.25">
      <c r="A43" s="118" t="s">
        <v>2885</v>
      </c>
      <c r="B43" s="118" t="s">
        <v>2886</v>
      </c>
    </row>
    <row customHeight="1" ht="11.25">
      <c r="A44" s="118" t="s">
        <v>2887</v>
      </c>
      <c r="B44" s="118" t="s">
        <v>2888</v>
      </c>
    </row>
    <row customHeight="1" ht="11.25">
      <c r="A45" s="118" t="s">
        <v>2889</v>
      </c>
      <c r="B45" s="118" t="s">
        <v>2890</v>
      </c>
    </row>
    <row customHeight="1" ht="11.25">
      <c r="A46" s="118" t="s">
        <v>2891</v>
      </c>
      <c r="B46" s="118" t="s">
        <v>2892</v>
      </c>
    </row>
    <row customHeight="1" ht="11.25">
      <c r="A47" s="118" t="s">
        <v>2893</v>
      </c>
      <c r="B47" s="118" t="s">
        <v>2894</v>
      </c>
    </row>
    <row customHeight="1" ht="11.25">
      <c r="A48" s="118" t="s">
        <v>2895</v>
      </c>
      <c r="B48" s="118" t="s">
        <v>2896</v>
      </c>
    </row>
    <row customHeight="1" ht="11.25">
      <c r="A49" s="118" t="s">
        <v>2897</v>
      </c>
      <c r="B49" s="118" t="s">
        <v>2898</v>
      </c>
    </row>
    <row customHeight="1" ht="11.25">
      <c r="A50" s="118" t="s">
        <v>2899</v>
      </c>
      <c r="B50" s="118" t="s">
        <v>2900</v>
      </c>
    </row>
    <row customHeight="1" ht="11.25">
      <c r="A51" s="118" t="s">
        <v>2901</v>
      </c>
      <c r="B51" s="118" t="s">
        <v>2902</v>
      </c>
    </row>
    <row customHeight="1" ht="11.25">
      <c r="A52" s="118" t="s">
        <v>2903</v>
      </c>
      <c r="B52" s="118" t="s">
        <v>2904</v>
      </c>
    </row>
    <row customHeight="1" ht="11.25">
      <c r="A53" s="118" t="s">
        <v>2905</v>
      </c>
      <c r="B53" s="118" t="s">
        <v>2906</v>
      </c>
    </row>
    <row customHeight="1" ht="11.25">
      <c r="A54" s="118" t="s">
        <v>2907</v>
      </c>
      <c r="B54" s="118" t="s">
        <v>2908</v>
      </c>
    </row>
    <row customHeight="1" ht="11.25">
      <c r="A55" s="118" t="s">
        <v>2909</v>
      </c>
      <c r="B55" s="118" t="s">
        <v>2910</v>
      </c>
    </row>
    <row customHeight="1" ht="11.25">
      <c r="A56" s="118" t="s">
        <v>2911</v>
      </c>
      <c r="B56" s="118" t="s">
        <v>2912</v>
      </c>
    </row>
    <row customHeight="1" ht="11.25">
      <c r="A57" s="118" t="s">
        <v>2913</v>
      </c>
      <c r="B57" s="118" t="s">
        <v>2914</v>
      </c>
    </row>
    <row customHeight="1" ht="11.25">
      <c r="A58" s="118" t="s">
        <v>2915</v>
      </c>
      <c r="B58" s="118" t="s">
        <v>2916</v>
      </c>
    </row>
    <row customHeight="1" ht="11.25">
      <c r="A59" s="118" t="s">
        <v>2917</v>
      </c>
      <c r="B59" s="118" t="s">
        <v>2918</v>
      </c>
    </row>
    <row customHeight="1" ht="11.25">
      <c r="A60" s="118" t="s">
        <v>2919</v>
      </c>
      <c r="B60" s="118" t="s">
        <v>2920</v>
      </c>
    </row>
    <row customHeight="1" ht="11.25">
      <c r="A61" s="118"/>
      <c r="B61" s="118" t="s">
        <v>2921</v>
      </c>
    </row>
    <row customHeight="1" ht="11.25">
      <c r="A62" s="118"/>
      <c r="B62" s="118" t="s">
        <v>2922</v>
      </c>
    </row>
    <row customHeight="1" ht="11.25">
      <c r="A63" s="118"/>
      <c r="B63" s="118" t="s">
        <v>2923</v>
      </c>
    </row>
    <row customHeight="1" ht="11.25">
      <c r="A64" s="118"/>
      <c r="B64" s="118" t="s">
        <v>2924</v>
      </c>
    </row>
    <row customHeight="1" ht="11.25">
      <c r="A65" s="118"/>
      <c r="B65" s="118" t="s">
        <v>2925</v>
      </c>
    </row>
    <row customHeight="1" ht="11.25">
      <c r="A66" s="118"/>
      <c r="B66" s="118" t="s">
        <v>2926</v>
      </c>
    </row>
    <row customHeight="1" ht="11.25">
      <c r="A67" s="118"/>
      <c r="B67" s="118" t="s">
        <v>2927</v>
      </c>
    </row>
    <row customHeight="1" ht="11.25">
      <c r="A68" s="118"/>
      <c r="B68" s="118" t="s">
        <v>2928</v>
      </c>
    </row>
    <row customHeight="1" ht="11.25">
      <c r="A69" s="118"/>
      <c r="B69" s="118" t="s">
        <v>2929</v>
      </c>
    </row>
    <row customHeight="1" ht="11.25">
      <c r="A70" s="118"/>
      <c r="B70" s="118" t="s">
        <v>2930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EAA86-1F06-49DB-4208-945E5017C78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2931</v>
      </c>
    </row>
    <row customHeight="1" ht="90">
      <c r="B2" s="150" t="s">
        <v>2932</v>
      </c>
    </row>
    <row customHeight="1" ht="67.5">
      <c r="B3" s="150" t="s">
        <v>2933</v>
      </c>
    </row>
    <row customHeight="1" ht="33.75">
      <c r="B4" s="150" t="s">
        <v>2934</v>
      </c>
    </row>
    <row customHeight="1" ht="11.25">
      <c r="B5" s="150" t="s">
        <v>2935</v>
      </c>
    </row>
    <row customHeight="1" ht="22.5">
      <c r="B6" s="150" t="s">
        <v>2936</v>
      </c>
    </row>
    <row customHeight="1" ht="22.5">
      <c r="B7" s="150" t="s">
        <v>2937</v>
      </c>
    </row>
    <row customHeight="1" ht="22.5">
      <c r="B8" s="150" t="s">
        <v>2938</v>
      </c>
    </row>
    <row customHeight="1" ht="22.5">
      <c r="B9" s="150" t="s">
        <v>2939</v>
      </c>
    </row>
    <row customHeight="1" ht="56.25">
      <c r="B10" s="150" t="s">
        <v>2940</v>
      </c>
    </row>
    <row customHeight="1" ht="12.75">
      <c r="B11" s="215" t="s">
        <v>2941</v>
      </c>
    </row>
    <row customHeight="1" ht="11.25">
      <c r="B12" s="149" t="s">
        <v>2942</v>
      </c>
    </row>
    <row customHeight="1" ht="22.5">
      <c r="B13" s="150" t="s">
        <v>2943</v>
      </c>
    </row>
    <row customHeight="1" ht="67.5">
      <c r="B14" s="150" t="s">
        <v>2944</v>
      </c>
    </row>
    <row customHeight="1" ht="22.5">
      <c r="B15" s="150" t="s">
        <v>2945</v>
      </c>
    </row>
    <row customHeight="1" ht="11.25">
      <c r="B16" s="149" t="s">
        <v>2946</v>
      </c>
      <c r="D16" s="156"/>
    </row>
    <row customHeight="1" ht="33.75">
      <c r="B17" s="150" t="s">
        <v>2947</v>
      </c>
    </row>
    <row customHeight="1" ht="33.75">
      <c r="B18" s="150" t="s">
        <v>2948</v>
      </c>
    </row>
    <row customHeight="1" ht="11.25">
      <c r="B19" s="150" t="s">
        <v>2949</v>
      </c>
    </row>
    <row customHeight="1" ht="33.75">
      <c r="B20" s="150" t="s">
        <v>2950</v>
      </c>
    </row>
    <row customHeight="1" ht="11.25">
      <c r="B21" s="149" t="s">
        <v>2951</v>
      </c>
    </row>
    <row customHeight="1" ht="11.25">
      <c r="B22" s="150" t="s">
        <v>2952</v>
      </c>
    </row>
    <row r="24" customHeight="1" ht="22.5">
      <c r="B24" s="217" t="s">
        <v>2953</v>
      </c>
    </row>
    <row r="26" customHeight="1" ht="11.25">
      <c r="B26" s="149" t="s">
        <v>2954</v>
      </c>
    </row>
    <row customHeight="1" ht="22.5">
      <c r="B27" s="216" t="s">
        <v>399</v>
      </c>
    </row>
    <row customHeight="1" ht="56.25">
      <c r="B28" s="216" t="s">
        <v>2955</v>
      </c>
    </row>
    <row customHeight="1" ht="11.25">
      <c r="B29" s="266" t="s">
        <v>2956</v>
      </c>
    </row>
    <row customHeight="1" ht="22.5">
      <c r="B30" s="216" t="s">
        <v>2957</v>
      </c>
    </row>
    <row r="32" customHeight="1" ht="11.25">
      <c r="A32" s="244"/>
      <c r="B32" s="245" t="s">
        <v>2958</v>
      </c>
    </row>
    <row customHeight="1" ht="14.25">
      <c r="A33" s="246">
        <v>1</v>
      </c>
      <c r="B33" s="247" t="s">
        <v>2959</v>
      </c>
    </row>
    <row customHeight="1" ht="14.25">
      <c r="A34" s="246">
        <v>2</v>
      </c>
      <c r="B34" s="247" t="s">
        <v>2960</v>
      </c>
    </row>
    <row customHeight="1" ht="11.25">
      <c r="B35" s="245" t="s">
        <v>2961</v>
      </c>
    </row>
    <row customHeight="1" ht="11.25">
      <c r="B36" s="247" t="s">
        <v>2962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